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6. SZOP_2021-2027\Wysyłka do MFiPR_16.01.2024r\"/>
    </mc:Choice>
  </mc:AlternateContent>
  <xr:revisionPtr revIDLastSave="0" documentId="13_ncr:1_{14952381-E10A-433C-9FA1-99F440D49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O23" i="1" l="1"/>
  <c r="K27" i="1"/>
  <c r="J27" i="1" s="1"/>
  <c r="P27" i="1" s="1"/>
  <c r="K25" i="1"/>
  <c r="J25" i="1" s="1"/>
  <c r="P25" i="1" s="1"/>
  <c r="K31" i="1"/>
  <c r="J31" i="1" s="1"/>
  <c r="K32" i="1"/>
  <c r="J32" i="1" s="1"/>
  <c r="K28" i="1"/>
  <c r="F80" i="1"/>
  <c r="G80" i="1"/>
  <c r="H80" i="1"/>
  <c r="I80" i="1"/>
  <c r="L80" i="1"/>
  <c r="M80" i="1"/>
  <c r="N80" i="1"/>
  <c r="O80" i="1"/>
  <c r="Q80" i="1"/>
  <c r="G105" i="1"/>
  <c r="K111" i="1"/>
  <c r="J111" i="1" s="1"/>
  <c r="E111" i="1"/>
  <c r="Q110" i="1"/>
  <c r="O110" i="1"/>
  <c r="N110" i="1"/>
  <c r="M110" i="1"/>
  <c r="L110" i="1"/>
  <c r="I110" i="1"/>
  <c r="H110" i="1"/>
  <c r="F110" i="1"/>
  <c r="E110" i="1"/>
  <c r="K106" i="1"/>
  <c r="J106" i="1" s="1"/>
  <c r="J105" i="1" s="1"/>
  <c r="E106" i="1"/>
  <c r="E105" i="1" s="1"/>
  <c r="Q105" i="1"/>
  <c r="O105" i="1"/>
  <c r="N105" i="1"/>
  <c r="M105" i="1"/>
  <c r="L105" i="1"/>
  <c r="I105" i="1"/>
  <c r="H105" i="1"/>
  <c r="F105" i="1"/>
  <c r="E94" i="1"/>
  <c r="G90" i="1"/>
  <c r="F90" i="1"/>
  <c r="Q90" i="1"/>
  <c r="O90" i="1"/>
  <c r="N90" i="1"/>
  <c r="M90" i="1"/>
  <c r="L90" i="1"/>
  <c r="H90" i="1"/>
  <c r="K84" i="1"/>
  <c r="J84" i="1" s="1"/>
  <c r="G56" i="1"/>
  <c r="E58" i="1"/>
  <c r="E60" i="1"/>
  <c r="E61" i="1"/>
  <c r="K61" i="1"/>
  <c r="J61" i="1" s="1"/>
  <c r="Q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P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B20" i="2"/>
  <c r="F11" i="1"/>
  <c r="G11" i="1"/>
  <c r="H11" i="1"/>
  <c r="I11" i="1"/>
  <c r="F56" i="1"/>
  <c r="H56" i="1"/>
  <c r="I56" i="1"/>
  <c r="L56" i="1"/>
  <c r="M56" i="1"/>
  <c r="N56" i="1"/>
  <c r="O56" i="1"/>
  <c r="P56" i="1"/>
  <c r="Q56" i="1"/>
  <c r="K60" i="1"/>
  <c r="J60" i="1" s="1"/>
  <c r="K59" i="1"/>
  <c r="J59" i="1" s="1"/>
  <c r="K58" i="1"/>
  <c r="J58" i="1" s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J28" i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I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K93" i="1"/>
  <c r="J93" i="1" s="1"/>
  <c r="E93" i="1"/>
  <c r="K92" i="1"/>
  <c r="J92" i="1" s="1"/>
  <c r="E92" i="1"/>
  <c r="K91" i="1"/>
  <c r="J91" i="1" s="1"/>
  <c r="E91" i="1"/>
  <c r="K86" i="1"/>
  <c r="J86" i="1" s="1"/>
  <c r="E86" i="1"/>
  <c r="K85" i="1"/>
  <c r="J85" i="1" s="1"/>
  <c r="E85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P31" i="1" l="1"/>
  <c r="P12" i="1"/>
  <c r="P32" i="1"/>
  <c r="E80" i="1"/>
  <c r="J80" i="1"/>
  <c r="K80" i="1"/>
  <c r="E90" i="1"/>
  <c r="K110" i="1"/>
  <c r="P106" i="1"/>
  <c r="P105" i="1" s="1"/>
  <c r="P111" i="1"/>
  <c r="P110" i="1" s="1"/>
  <c r="J110" i="1"/>
  <c r="K105" i="1"/>
  <c r="J90" i="1"/>
  <c r="K90" i="1"/>
  <c r="P43" i="1"/>
  <c r="E56" i="1"/>
  <c r="P49" i="1"/>
  <c r="P37" i="1"/>
  <c r="P13" i="1"/>
  <c r="P29" i="1"/>
  <c r="K23" i="1"/>
  <c r="J23" i="1" s="1"/>
  <c r="K11" i="1"/>
  <c r="J11" i="1" s="1"/>
  <c r="P44" i="1"/>
  <c r="P42" i="1" s="1"/>
  <c r="P28" i="1"/>
  <c r="K56" i="1"/>
  <c r="P19" i="1"/>
  <c r="J56" i="1"/>
  <c r="J48" i="1"/>
  <c r="E48" i="1"/>
  <c r="P48" i="1" s="1"/>
  <c r="K48" i="1"/>
  <c r="J42" i="1"/>
  <c r="Q42" i="1"/>
  <c r="Q36" i="1" s="1"/>
  <c r="E42" i="1"/>
  <c r="J36" i="1"/>
  <c r="P36" i="1" s="1"/>
  <c r="K42" i="1"/>
  <c r="K36" i="1"/>
  <c r="E36" i="1"/>
  <c r="E23" i="1"/>
  <c r="P97" i="1"/>
  <c r="P73" i="1"/>
  <c r="E11" i="1"/>
  <c r="P83" i="1"/>
  <c r="P100" i="1"/>
  <c r="P84" i="1"/>
  <c r="P96" i="1"/>
  <c r="P86" i="1"/>
  <c r="P95" i="1"/>
  <c r="P98" i="1"/>
  <c r="P66" i="1"/>
  <c r="P74" i="1"/>
  <c r="P82" i="1"/>
  <c r="P92" i="1"/>
  <c r="P94" i="1"/>
  <c r="K65" i="1"/>
  <c r="P85" i="1"/>
  <c r="E65" i="1"/>
  <c r="E71" i="1"/>
  <c r="P75" i="1"/>
  <c r="J71" i="1"/>
  <c r="P76" i="1"/>
  <c r="P91" i="1"/>
  <c r="P93" i="1"/>
  <c r="P81" i="1"/>
  <c r="P99" i="1"/>
  <c r="J67" i="1"/>
  <c r="K71" i="1"/>
  <c r="P72" i="1"/>
  <c r="P80" i="1" l="1"/>
  <c r="P90" i="1"/>
  <c r="P23" i="1"/>
  <c r="P11" i="1"/>
  <c r="P71" i="1"/>
  <c r="P67" i="1"/>
  <c r="P65" i="1" s="1"/>
  <c r="J65" i="1"/>
</calcChain>
</file>

<file path=xl/sharedStrings.xml><?xml version="1.0" encoding="utf-8"?>
<sst xmlns="http://schemas.openxmlformats.org/spreadsheetml/2006/main" count="456" uniqueCount="263">
  <si>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</si>
  <si>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</si>
  <si>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</si>
  <si>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</si>
  <si>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</si>
  <si>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</si>
  <si>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</si>
  <si>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</si>
  <si>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</si>
  <si>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</si>
  <si>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</si>
  <si>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</si>
  <si>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</si>
  <si>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</si>
  <si>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</si>
  <si>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</si>
  <si>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</si>
  <si>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</si>
  <si>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</si>
  <si>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</si>
  <si>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</si>
  <si>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</si>
  <si>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</si>
  <si>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</si>
  <si>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</si>
  <si>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</si>
  <si>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</si>
  <si>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</si>
  <si>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</si>
  <si>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</si>
  <si>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</si>
  <si>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</si>
  <si>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</si>
  <si>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</si>
  <si>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</si>
  <si>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</si>
  <si>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</si>
  <si>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</si>
  <si>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</si>
  <si>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</si>
  <si>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</si>
  <si>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</si>
  <si>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</si>
  <si>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</si>
  <si>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</si>
  <si>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</si>
  <si>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</si>
  <si>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</si>
  <si>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</si>
  <si>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</si>
  <si>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</si>
  <si>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</si>
  <si>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</si>
  <si>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</si>
  <si>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</si>
  <si>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</si>
  <si>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</si>
  <si>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</si>
  <si>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</si>
  <si>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</si>
  <si>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</si>
  <si>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</si>
  <si>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</si>
  <si>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</si>
  <si>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</si>
  <si>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</si>
  <si>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</si>
  <si>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</si>
  <si>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</si>
  <si>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</si>
  <si>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</si>
  <si>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</si>
  <si>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</si>
  <si>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</si>
  <si>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</si>
  <si>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</si>
  <si>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</si>
  <si>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</si>
  <si>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</si>
  <si>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</si>
  <si>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</si>
  <si>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</si>
  <si>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</si>
  <si>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</si>
  <si>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</si>
  <si>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</si>
  <si>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</si>
  <si>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</si>
  <si>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</si>
  <si>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</si>
  <si>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</si>
  <si>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</si>
  <si>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</si>
  <si>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</si>
  <si>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</si>
  <si>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</si>
  <si>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</si>
  <si>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</si>
  <si>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</si>
  <si>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</si>
  <si>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</si>
  <si>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</si>
  <si>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</si>
  <si>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</si>
  <si>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</si>
  <si>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</si>
  <si>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</si>
  <si>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</si>
  <si>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</si>
  <si>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</si>
  <si>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</si>
  <si>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</si>
  <si>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</si>
  <si>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</si>
  <si>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</si>
  <si>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</si>
  <si>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</si>
  <si>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</si>
  <si>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</si>
  <si>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</si>
  <si>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</si>
  <si>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</si>
  <si>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</si>
  <si>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</si>
  <si>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</si>
  <si>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</si>
  <si>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</si>
  <si>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</si>
  <si>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</si>
  <si>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</si>
  <si>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</si>
  <si>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</si>
  <si>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</si>
  <si>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</si>
  <si>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</si>
  <si>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</si>
  <si>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</si>
  <si>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</si>
  <si>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</si>
  <si>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</si>
  <si>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</si>
  <si>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</si>
  <si>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</si>
  <si>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</si>
  <si>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</si>
  <si>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</si>
  <si>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</si>
  <si>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</si>
  <si>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</si>
  <si>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</si>
  <si>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</si>
  <si>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</si>
  <si>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</si>
  <si>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</si>
  <si>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</si>
  <si>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</si>
  <si>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</si>
  <si>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</si>
  <si>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</si>
  <si>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</si>
  <si>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</si>
  <si>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</si>
  <si>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</si>
  <si>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</si>
  <si>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</si>
  <si>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</si>
  <si>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</si>
  <si>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</si>
  <si>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</si>
  <si>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</si>
  <si>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</si>
  <si>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</si>
  <si>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</si>
  <si>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</si>
  <si>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</si>
  <si>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</si>
  <si>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</si>
  <si>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</si>
  <si>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</si>
  <si>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</si>
  <si>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</si>
  <si>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</si>
  <si>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</si>
  <si>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</si>
  <si>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</si>
  <si>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</si>
  <si>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</si>
  <si>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</si>
  <si>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</si>
  <si>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</si>
  <si>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</si>
  <si>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</si>
  <si>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</si>
  <si>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</si>
  <si>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</si>
  <si>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</si>
  <si>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</si>
  <si>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</si>
  <si>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</si>
  <si>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</si>
  <si>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</si>
  <si>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</si>
  <si>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</si>
  <si>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</si>
  <si>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</si>
  <si>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</si>
  <si>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</si>
  <si>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</si>
  <si>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</si>
  <si>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</si>
  <si>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</si>
  <si>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</si>
  <si>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</si>
  <si>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</si>
  <si>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</si>
  <si>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</si>
  <si>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</si>
  <si>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</si>
  <si>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</si>
  <si>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</si>
  <si>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</si>
  <si>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</si>
  <si>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</si>
  <si>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</si>
  <si>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</si>
  <si>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</si>
  <si>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</si>
  <si>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</si>
  <si>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</si>
  <si>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</si>
  <si>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</si>
  <si>
    <t>Działanie 2.9 Ochrona dziedzictwa i różnorodności biologicznej ***</t>
  </si>
  <si>
    <t>Uwagi:</t>
  </si>
  <si>
    <t>(***) w Działaniu 2.9 kwota bp dotyczy projektów wskazanych w Kontrakcie Programowym</t>
  </si>
  <si>
    <t>073</t>
  </si>
  <si>
    <t>074</t>
  </si>
  <si>
    <t>078</t>
  </si>
  <si>
    <t>079</t>
  </si>
  <si>
    <t>075</t>
  </si>
  <si>
    <t>041</t>
  </si>
  <si>
    <t>040</t>
  </si>
  <si>
    <t>042</t>
  </si>
  <si>
    <t>044</t>
  </si>
  <si>
    <t>045</t>
  </si>
  <si>
    <t>046</t>
  </si>
  <si>
    <t>047</t>
  </si>
  <si>
    <t>048</t>
  </si>
  <si>
    <t>049</t>
  </si>
  <si>
    <t>050</t>
  </si>
  <si>
    <t>052</t>
  </si>
  <si>
    <t>067</t>
  </si>
  <si>
    <t>070</t>
  </si>
  <si>
    <t>126</t>
  </si>
  <si>
    <t>127</t>
  </si>
  <si>
    <t>128</t>
  </si>
  <si>
    <t>129</t>
  </si>
  <si>
    <t>165</t>
  </si>
  <si>
    <t>166</t>
  </si>
  <si>
    <t>167</t>
  </si>
  <si>
    <t>168</t>
  </si>
  <si>
    <t>169</t>
  </si>
  <si>
    <t xml:space="preserve">Działanie 1.7 Wsparcie internacjonalizacji przedsiębiorstw i infrastruktury biznesu
</t>
  </si>
  <si>
    <t xml:space="preserve">Działanie 1.7 Wsparcie internacjonalizacji przedsiębiorstw i infrastruktury biznesu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</si>
</sst>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%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3" fontId="0" fillId="0" borderId="0" xfId="1" applyFont="1"/>
    <xf numFmtId="4" fontId="0" fillId="0" borderId="0" xfId="0" applyNumberFormat="1"/>
    <xf numFmtId="3" fontId="12" fillId="0" borderId="0" xfId="0" applyNumberFormat="1" applyFont="1" applyAlignment="1">
      <alignment vertical="center"/>
    </xf>
    <xf numFmtId="3" fontId="13" fillId="0" borderId="0" xfId="0" applyNumberFormat="1" applyFont="1"/>
    <xf numFmtId="3" fontId="14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9" fontId="0" fillId="0" borderId="0" xfId="3" applyFont="1"/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64" fontId="0" fillId="0" borderId="0" xfId="3" applyNumberFormat="1" applyFont="1" applyFill="1"/>
    <xf numFmtId="3" fontId="2" fillId="0" borderId="4" xfId="0" applyNumberFormat="1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Dziesiętny" xfId="1" builtinId="3"/>
    <cellStyle name="Dziesiętny 2" xfId="2" xr:uid="{16C743CC-4559-486B-AB43-FF1D8E5ED8C5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16"/>
  <sheetViews>
    <sheetView tabSelected="1" workbookViewId="0">
      <pane xSplit="1" ySplit="7" topLeftCell="B14" activePane="bottomRight" state="frozen"/>
      <selection pane="topRight" activeCell="B1" sqref="B1"/>
      <selection pane="bottomLeft" activeCell="A6" sqref="A6"/>
      <selection pane="bottomRight" activeCell="J18" sqref="J18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4.5703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8" max="18" width="13.5703125" customWidth="1"/>
    <col min="19" max="19" width="9.85546875" bestFit="1" customWidth="1"/>
    <col min="20" max="20" width="14" bestFit="1" customWidth="1"/>
    <col min="21" max="21" width="9.85546875" bestFit="1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81" t="s">
        <v>0</v>
      </c>
      <c r="C4" s="83" t="s">
        <v>1</v>
      </c>
      <c r="D4" s="83" t="s">
        <v>2</v>
      </c>
      <c r="E4" s="82" t="s">
        <v>3</v>
      </c>
      <c r="F4" s="82"/>
      <c r="G4" s="82"/>
      <c r="H4" s="82"/>
      <c r="I4" s="82"/>
      <c r="J4" s="13" t="s">
        <v>15</v>
      </c>
      <c r="K4" s="82" t="s">
        <v>24</v>
      </c>
      <c r="L4" s="82"/>
      <c r="M4" s="82"/>
      <c r="N4" s="82"/>
      <c r="O4" s="81" t="s">
        <v>25</v>
      </c>
      <c r="P4" s="81" t="s">
        <v>26</v>
      </c>
      <c r="Q4" s="82" t="s">
        <v>28</v>
      </c>
    </row>
    <row r="5" spans="2:17" ht="30" x14ac:dyDescent="0.25">
      <c r="B5" s="81"/>
      <c r="C5" s="83"/>
      <c r="D5" s="83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81"/>
      <c r="P5" s="81"/>
      <c r="Q5" s="82"/>
    </row>
    <row r="6" spans="2:17" x14ac:dyDescent="0.25">
      <c r="B6" s="81"/>
      <c r="C6" s="83"/>
      <c r="D6" s="83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69" t="s">
        <v>226</v>
      </c>
      <c r="Q6" s="14" t="s">
        <v>29</v>
      </c>
    </row>
    <row r="7" spans="2:17" x14ac:dyDescent="0.25">
      <c r="B7" s="81"/>
      <c r="C7" s="83"/>
      <c r="D7" s="83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80" t="s">
        <v>83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83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32117646.521176472</v>
      </c>
      <c r="K11" s="18">
        <f>L11+M11+N11</f>
        <v>22941175.941176474</v>
      </c>
      <c r="L11" s="18">
        <f>L12+L13+L14+L15+L16+L17+L18+L19</f>
        <v>0</v>
      </c>
      <c r="M11" s="18">
        <f>M12+M13+M14+M15+M16+M17+M18+M19</f>
        <v>2735294</v>
      </c>
      <c r="N11" s="18">
        <f>N12+N13+N14+N15+N16+N17+N18+N19</f>
        <v>20205881.941176474</v>
      </c>
      <c r="O11" s="18">
        <f>O12+O13+O14+O15+O16+O17+O18+O19</f>
        <v>9176470.5800000001</v>
      </c>
      <c r="P11" s="18">
        <f>E11+J11</f>
        <v>247094261.52117646</v>
      </c>
      <c r="Q11" s="18">
        <f>Q12+Q13+Q14+Q15+Q16+Q17+Q18+Q19</f>
        <v>0</v>
      </c>
    </row>
    <row r="12" spans="2:17" ht="24" x14ac:dyDescent="0.25">
      <c r="B12" s="30" t="s">
        <v>206</v>
      </c>
      <c r="C12" s="8" t="s">
        <v>86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0">
        <f t="shared" ref="J12:J18" si="1">K12+O12</f>
        <v>8823529</v>
      </c>
      <c r="K12" s="50">
        <f t="shared" ref="K12:K18" si="2">L12+M12+N12</f>
        <v>8823529</v>
      </c>
      <c r="L12" s="49"/>
      <c r="M12" s="49"/>
      <c r="N12" s="49">
        <v>8823529</v>
      </c>
      <c r="O12" s="49"/>
      <c r="P12" s="50">
        <f>E12+J12</f>
        <v>58823529</v>
      </c>
      <c r="Q12" s="7"/>
    </row>
    <row r="13" spans="2:17" ht="28.5" customHeight="1" x14ac:dyDescent="0.25">
      <c r="B13" s="30" t="s">
        <v>198</v>
      </c>
      <c r="C13" s="8" t="s">
        <v>86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49">
        <v>0</v>
      </c>
      <c r="O13" s="7">
        <v>6529411.7599999998</v>
      </c>
      <c r="P13" s="12">
        <f t="shared" ref="P13:P19" si="4">E13+J13</f>
        <v>43529411.759999998</v>
      </c>
      <c r="Q13" s="7"/>
    </row>
    <row r="14" spans="2:17" ht="27" customHeight="1" x14ac:dyDescent="0.25">
      <c r="B14" s="30" t="s">
        <v>84</v>
      </c>
      <c r="C14" s="8" t="s">
        <v>86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0</v>
      </c>
      <c r="K14" s="12">
        <f t="shared" si="2"/>
        <v>0</v>
      </c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85</v>
      </c>
      <c r="C15" s="8" t="s">
        <v>86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0</v>
      </c>
      <c r="K15" s="12">
        <f t="shared" si="2"/>
        <v>0</v>
      </c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207</v>
      </c>
      <c r="C16" s="8" t="s">
        <v>86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0</v>
      </c>
      <c r="K16" s="12">
        <f t="shared" si="2"/>
        <v>0</v>
      </c>
      <c r="L16" s="7"/>
      <c r="M16" s="7"/>
      <c r="N16" s="7"/>
      <c r="O16" s="7"/>
      <c r="P16" s="12"/>
      <c r="Q16" s="7"/>
    </row>
    <row r="17" spans="2:20" ht="24" x14ac:dyDescent="0.25">
      <c r="B17" s="30" t="s">
        <v>88</v>
      </c>
      <c r="C17" s="8" t="s">
        <v>102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0</v>
      </c>
      <c r="K17" s="12">
        <f t="shared" si="2"/>
        <v>0</v>
      </c>
      <c r="L17" s="7"/>
      <c r="M17" s="7"/>
      <c r="N17" s="7"/>
      <c r="O17" s="7"/>
      <c r="P17" s="12"/>
      <c r="Q17" s="7"/>
    </row>
    <row r="18" spans="2:20" ht="33.75" x14ac:dyDescent="0.25">
      <c r="B18" s="30" t="s">
        <v>261</v>
      </c>
      <c r="C18" s="8" t="s">
        <v>103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5382352.8200000003</v>
      </c>
      <c r="K18" s="12">
        <f t="shared" si="2"/>
        <v>2735294</v>
      </c>
      <c r="L18" s="7">
        <v>0</v>
      </c>
      <c r="M18" s="7">
        <v>2735294</v>
      </c>
      <c r="N18" s="7">
        <v>0</v>
      </c>
      <c r="O18" s="7">
        <v>2647058.8199999998</v>
      </c>
      <c r="P18" s="12">
        <f>E18+J18</f>
        <v>35882352.82</v>
      </c>
      <c r="Q18" s="7">
        <v>0</v>
      </c>
      <c r="S18" s="1"/>
    </row>
    <row r="19" spans="2:20" ht="24" x14ac:dyDescent="0.25">
      <c r="B19" s="30" t="s">
        <v>89</v>
      </c>
      <c r="C19" s="8" t="s">
        <v>103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20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20" ht="21.75" customHeight="1" x14ac:dyDescent="0.25">
      <c r="B21" s="80" t="s">
        <v>105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2:20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20" ht="21.75" customHeight="1" x14ac:dyDescent="0.25">
      <c r="B23" s="24" t="s">
        <v>105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46111763.941176474</v>
      </c>
      <c r="K23" s="18">
        <f>L23+M23+N23</f>
        <v>46111763.941176474</v>
      </c>
      <c r="L23" s="18">
        <f>L24+L25+L26+L28+L29+L30+L31+L32</f>
        <v>3382352.9411764741</v>
      </c>
      <c r="M23" s="18">
        <f>M24+M25+M26+M27+M28+M29+M30+M31+M32</f>
        <v>23235294</v>
      </c>
      <c r="N23" s="18">
        <f>N24+N25+N26+N27+N28+N29+N30+N31+N32</f>
        <v>19494117</v>
      </c>
      <c r="O23" s="18">
        <f>O24+O25+O26+O27+O28+O29+O30+O32</f>
        <v>0</v>
      </c>
      <c r="P23" s="18">
        <f>E23+J23</f>
        <v>400911763.94117647</v>
      </c>
      <c r="Q23" s="18">
        <f>Q24+Q25+Q26+Q27+Q28+Q29+Q30+Q31+Q32</f>
        <v>0</v>
      </c>
    </row>
    <row r="24" spans="2:20" ht="24" x14ac:dyDescent="0.25">
      <c r="B24" s="30" t="s">
        <v>87</v>
      </c>
      <c r="C24" s="8" t="s">
        <v>96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20" ht="28.5" customHeight="1" x14ac:dyDescent="0.25">
      <c r="B25" s="30" t="s">
        <v>90</v>
      </c>
      <c r="C25" s="8" t="s">
        <v>96</v>
      </c>
      <c r="D25" s="9" t="s">
        <v>33</v>
      </c>
      <c r="E25" s="12">
        <f t="shared" ref="E25:E31" si="9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>
        <f>K25+O25</f>
        <v>10905882</v>
      </c>
      <c r="K25" s="12">
        <f>L25+M25+N25</f>
        <v>10905882</v>
      </c>
      <c r="L25" s="7">
        <v>0</v>
      </c>
      <c r="M25" s="7">
        <v>0</v>
      </c>
      <c r="N25" s="42">
        <v>10905882</v>
      </c>
      <c r="O25" s="7">
        <v>0</v>
      </c>
      <c r="P25" s="12">
        <f>E25+J25</f>
        <v>72705882</v>
      </c>
      <c r="Q25" s="7">
        <v>0</v>
      </c>
      <c r="S25" s="1"/>
    </row>
    <row r="26" spans="2:20" ht="27" customHeight="1" x14ac:dyDescent="0.25">
      <c r="B26" s="30" t="s">
        <v>91</v>
      </c>
      <c r="C26" s="8" t="s">
        <v>97</v>
      </c>
      <c r="D26" s="9" t="s">
        <v>33</v>
      </c>
      <c r="E26" s="12">
        <f t="shared" si="9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  <c r="R26" s="1"/>
    </row>
    <row r="27" spans="2:20" ht="26.25" customHeight="1" x14ac:dyDescent="0.25">
      <c r="B27" s="30" t="s">
        <v>92</v>
      </c>
      <c r="C27" s="8" t="s">
        <v>97</v>
      </c>
      <c r="D27" s="9" t="s">
        <v>33</v>
      </c>
      <c r="E27" s="12">
        <f t="shared" si="9"/>
        <v>38000000</v>
      </c>
      <c r="F27" s="7">
        <v>0</v>
      </c>
      <c r="G27" s="7">
        <v>38000000</v>
      </c>
      <c r="H27" s="7">
        <v>0</v>
      </c>
      <c r="I27" s="7">
        <v>0</v>
      </c>
      <c r="J27" s="12">
        <f>K27+O27</f>
        <v>6705882</v>
      </c>
      <c r="K27" s="12">
        <f>L27+M27+N27</f>
        <v>6705882</v>
      </c>
      <c r="L27" s="7">
        <v>0</v>
      </c>
      <c r="M27" s="7">
        <v>0</v>
      </c>
      <c r="N27" s="42">
        <v>6705882</v>
      </c>
      <c r="O27" s="7">
        <v>0</v>
      </c>
      <c r="P27" s="12">
        <f>E27+J27</f>
        <v>44705882</v>
      </c>
      <c r="Q27" s="7"/>
    </row>
    <row r="28" spans="2:20" ht="26.25" customHeight="1" x14ac:dyDescent="0.25">
      <c r="B28" s="30" t="s">
        <v>93</v>
      </c>
      <c r="C28" s="8" t="s">
        <v>98</v>
      </c>
      <c r="D28" s="9" t="s">
        <v>33</v>
      </c>
      <c r="E28" s="12">
        <f t="shared" si="9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11382352.941176474</v>
      </c>
      <c r="K28" s="12">
        <f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20" ht="24" x14ac:dyDescent="0.25">
      <c r="B29" s="30" t="s">
        <v>136</v>
      </c>
      <c r="C29" s="8" t="s">
        <v>99</v>
      </c>
      <c r="D29" s="9" t="s">
        <v>33</v>
      </c>
      <c r="E29" s="12">
        <f t="shared" si="9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0">K29+O29</f>
        <v>8823529</v>
      </c>
      <c r="K29" s="12">
        <f t="shared" ref="K29" si="11">L29+M29+N29</f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>E29+J29</f>
        <v>58823529</v>
      </c>
      <c r="Q29" s="7">
        <v>0</v>
      </c>
      <c r="S29" s="1"/>
    </row>
    <row r="30" spans="2:20" ht="24" x14ac:dyDescent="0.25">
      <c r="B30" s="30" t="s">
        <v>94</v>
      </c>
      <c r="C30" s="8" t="s">
        <v>100</v>
      </c>
      <c r="D30" s="9" t="s">
        <v>33</v>
      </c>
      <c r="E30" s="12">
        <f t="shared" si="9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42"/>
      <c r="P30" s="12"/>
      <c r="Q30" s="7"/>
      <c r="S30" s="73"/>
    </row>
    <row r="31" spans="2:20" ht="24" x14ac:dyDescent="0.25">
      <c r="B31" s="30" t="s">
        <v>95</v>
      </c>
      <c r="C31" s="8" t="s">
        <v>100</v>
      </c>
      <c r="D31" s="9" t="s">
        <v>33</v>
      </c>
      <c r="E31" s="12">
        <f t="shared" si="9"/>
        <v>5000000</v>
      </c>
      <c r="F31" s="7">
        <v>0</v>
      </c>
      <c r="G31" s="7">
        <v>5000000</v>
      </c>
      <c r="H31" s="7">
        <v>0</v>
      </c>
      <c r="I31" s="7">
        <v>0</v>
      </c>
      <c r="J31" s="12">
        <f t="shared" ref="J31:J32" si="12">K31+O31</f>
        <v>882353</v>
      </c>
      <c r="K31" s="12">
        <f>L31+M31+N31</f>
        <v>882353</v>
      </c>
      <c r="L31" s="7">
        <v>0</v>
      </c>
      <c r="M31" s="7">
        <v>0</v>
      </c>
      <c r="N31" s="7">
        <v>882353</v>
      </c>
      <c r="O31" s="79">
        <v>0</v>
      </c>
      <c r="P31" s="12">
        <f>E31+J31</f>
        <v>5882353</v>
      </c>
      <c r="Q31" s="7">
        <v>0</v>
      </c>
      <c r="S31" s="78"/>
    </row>
    <row r="32" spans="2:20" ht="24" x14ac:dyDescent="0.25">
      <c r="B32" s="30" t="s">
        <v>231</v>
      </c>
      <c r="C32" s="8" t="s">
        <v>101</v>
      </c>
      <c r="D32" s="9" t="s">
        <v>33</v>
      </c>
      <c r="E32" s="12">
        <f t="shared" ref="E32" si="13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>
        <f t="shared" si="12"/>
        <v>7411765</v>
      </c>
      <c r="K32" s="12">
        <f t="shared" ref="K32" si="14">L32+M32+N32</f>
        <v>7411765</v>
      </c>
      <c r="L32" s="7">
        <v>1000000</v>
      </c>
      <c r="M32" s="7">
        <v>5411765</v>
      </c>
      <c r="N32" s="7">
        <v>1000000</v>
      </c>
      <c r="O32" s="7">
        <v>0</v>
      </c>
      <c r="P32" s="12">
        <f>E32+J32</f>
        <v>49411765</v>
      </c>
      <c r="Q32" s="7">
        <v>0</v>
      </c>
      <c r="T32" s="1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80" t="s">
        <v>104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104</v>
      </c>
      <c r="C36" s="16"/>
      <c r="D36" s="17" t="s">
        <v>33</v>
      </c>
      <c r="E36" s="18">
        <f>SUM(E37:E38)</f>
        <v>50000000</v>
      </c>
      <c r="F36" s="18">
        <f t="shared" ref="F36:O36" si="15">SUM(F37:F38)</f>
        <v>0</v>
      </c>
      <c r="G36" s="18">
        <f t="shared" si="15"/>
        <v>50000000</v>
      </c>
      <c r="H36" s="18">
        <f t="shared" si="15"/>
        <v>0</v>
      </c>
      <c r="I36" s="18">
        <f t="shared" si="15"/>
        <v>0</v>
      </c>
      <c r="J36" s="18">
        <f t="shared" si="15"/>
        <v>7058824</v>
      </c>
      <c r="K36" s="18">
        <f t="shared" si="15"/>
        <v>7058824</v>
      </c>
      <c r="L36" s="18">
        <f t="shared" si="15"/>
        <v>0</v>
      </c>
      <c r="M36" s="18">
        <f t="shared" si="15"/>
        <v>7058824</v>
      </c>
      <c r="N36" s="18">
        <f t="shared" si="15"/>
        <v>0</v>
      </c>
      <c r="O36" s="18">
        <f t="shared" si="15"/>
        <v>0</v>
      </c>
      <c r="P36" s="66">
        <f>G36+J36</f>
        <v>57058824</v>
      </c>
      <c r="Q36" s="18">
        <f>SUM(Q37:Q69)</f>
        <v>0</v>
      </c>
    </row>
    <row r="37" spans="2:17" ht="24" x14ac:dyDescent="0.25">
      <c r="B37" s="30" t="s">
        <v>106</v>
      </c>
      <c r="C37" s="8" t="s">
        <v>108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/>
      <c r="P37" s="12">
        <f>E37+J37</f>
        <v>47058824</v>
      </c>
      <c r="Q37" s="7">
        <v>0</v>
      </c>
    </row>
    <row r="38" spans="2:17" ht="28.5" customHeight="1" x14ac:dyDescent="0.25">
      <c r="B38" s="30" t="s">
        <v>107</v>
      </c>
      <c r="C38" s="8" t="s">
        <v>108</v>
      </c>
      <c r="D38" s="9" t="s">
        <v>33</v>
      </c>
      <c r="E38" s="12">
        <f t="shared" ref="E38" si="16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7">K38+O38</f>
        <v>0</v>
      </c>
      <c r="K38" s="12">
        <f t="shared" ref="K38" si="18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80" t="s">
        <v>109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109</v>
      </c>
      <c r="C42" s="16"/>
      <c r="D42" s="17" t="s">
        <v>33</v>
      </c>
      <c r="E42" s="18">
        <f>SUM(E43:E44)</f>
        <v>140000000</v>
      </c>
      <c r="F42" s="18">
        <f t="shared" ref="F42" si="19">SUM(F43:F44)</f>
        <v>0</v>
      </c>
      <c r="G42" s="18">
        <f t="shared" ref="G42" si="20">SUM(G43:G44)</f>
        <v>140000000</v>
      </c>
      <c r="H42" s="18">
        <f t="shared" ref="H42" si="21">SUM(H43:H44)</f>
        <v>0</v>
      </c>
      <c r="I42" s="18">
        <f t="shared" ref="I42" si="22">SUM(I43:I44)</f>
        <v>0</v>
      </c>
      <c r="J42" s="18">
        <f t="shared" ref="J42" si="23">SUM(J43:J44)</f>
        <v>24705883</v>
      </c>
      <c r="K42" s="18">
        <f t="shared" ref="K42" si="24">SUM(K43:K44)</f>
        <v>24705883</v>
      </c>
      <c r="L42" s="18">
        <f t="shared" ref="L42" si="25">SUM(L43:L44)</f>
        <v>0</v>
      </c>
      <c r="M42" s="18">
        <f t="shared" ref="M42" si="26">SUM(M43:M44)</f>
        <v>24705883</v>
      </c>
      <c r="N42" s="18">
        <f t="shared" ref="N42" si="27">SUM(N43:N44)</f>
        <v>0</v>
      </c>
      <c r="O42" s="18">
        <f t="shared" ref="O42" si="28">SUM(O43:O44)</f>
        <v>0</v>
      </c>
      <c r="P42" s="18">
        <f t="shared" ref="P42" si="29">SUM(P43:P44)</f>
        <v>164705883</v>
      </c>
      <c r="Q42" s="18">
        <f>SUM(Q43:Q74)</f>
        <v>0</v>
      </c>
    </row>
    <row r="43" spans="2:17" ht="24" x14ac:dyDescent="0.25">
      <c r="B43" s="30" t="s">
        <v>112</v>
      </c>
      <c r="C43" s="8" t="s">
        <v>110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0</v>
      </c>
      <c r="M43" s="7">
        <v>15176471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111</v>
      </c>
      <c r="C44" s="8" t="s">
        <v>110</v>
      </c>
      <c r="D44" s="9" t="s">
        <v>33</v>
      </c>
      <c r="E44" s="12">
        <f t="shared" ref="E44" si="30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31">K44+O44</f>
        <v>9529412</v>
      </c>
      <c r="K44" s="12">
        <f t="shared" ref="K44" si="32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80" t="s">
        <v>113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113</v>
      </c>
      <c r="C48" s="16"/>
      <c r="D48" s="17" t="s">
        <v>33</v>
      </c>
      <c r="E48" s="18">
        <f>SUM(E49:E52)</f>
        <v>104500000</v>
      </c>
      <c r="F48" s="18">
        <f t="shared" ref="F48:Q48" si="33">SUM(F49:F52)</f>
        <v>0</v>
      </c>
      <c r="G48" s="18">
        <f t="shared" si="33"/>
        <v>104500000</v>
      </c>
      <c r="H48" s="18">
        <f t="shared" si="33"/>
        <v>0</v>
      </c>
      <c r="I48" s="18">
        <f t="shared" si="33"/>
        <v>0</v>
      </c>
      <c r="J48" s="18">
        <f t="shared" si="33"/>
        <v>4235294</v>
      </c>
      <c r="K48" s="18">
        <f t="shared" si="33"/>
        <v>4235294</v>
      </c>
      <c r="L48" s="18">
        <f t="shared" si="33"/>
        <v>0</v>
      </c>
      <c r="M48" s="18">
        <f t="shared" si="33"/>
        <v>4235294</v>
      </c>
      <c r="N48" s="18">
        <f t="shared" si="33"/>
        <v>0</v>
      </c>
      <c r="O48" s="18">
        <f t="shared" si="33"/>
        <v>0</v>
      </c>
      <c r="P48" s="66">
        <f>E48+J48</f>
        <v>108735294</v>
      </c>
      <c r="Q48" s="18">
        <f t="shared" si="33"/>
        <v>0</v>
      </c>
    </row>
    <row r="49" spans="2:17" ht="24" x14ac:dyDescent="0.25">
      <c r="B49" s="30" t="s">
        <v>114</v>
      </c>
      <c r="C49" s="8" t="s">
        <v>118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115</v>
      </c>
      <c r="C50" s="8" t="s">
        <v>119</v>
      </c>
      <c r="D50" s="9" t="s">
        <v>33</v>
      </c>
      <c r="E50" s="12">
        <f t="shared" ref="E50:E52" si="34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5">K50+O50</f>
        <v>0</v>
      </c>
      <c r="K50" s="12">
        <f t="shared" ref="K50:K52" si="36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116</v>
      </c>
      <c r="C51" s="8" t="s">
        <v>120</v>
      </c>
      <c r="D51" s="9" t="s">
        <v>33</v>
      </c>
      <c r="E51" s="12">
        <f t="shared" si="34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5"/>
        <v>0</v>
      </c>
      <c r="K51" s="12">
        <f t="shared" si="36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117</v>
      </c>
      <c r="C52" s="8" t="s">
        <v>121</v>
      </c>
      <c r="D52" s="9" t="s">
        <v>33</v>
      </c>
      <c r="E52" s="12">
        <f t="shared" si="34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5"/>
        <v>0</v>
      </c>
      <c r="K52" s="12">
        <f t="shared" si="36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80" t="s">
        <v>122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122</v>
      </c>
      <c r="C56" s="16"/>
      <c r="D56" s="17" t="s">
        <v>33</v>
      </c>
      <c r="E56" s="18">
        <f>F56+G56+H56+I56</f>
        <v>145160862</v>
      </c>
      <c r="F56" s="18">
        <f>SUM(F57:F60)</f>
        <v>0</v>
      </c>
      <c r="G56" s="18">
        <f>G57+G58+G59+G60+G61</f>
        <v>145160862</v>
      </c>
      <c r="H56" s="18">
        <f t="shared" ref="H56:Q56" si="37">SUM(H57:H60)</f>
        <v>0</v>
      </c>
      <c r="I56" s="18">
        <f t="shared" si="37"/>
        <v>0</v>
      </c>
      <c r="J56" s="18">
        <f t="shared" si="37"/>
        <v>0</v>
      </c>
      <c r="K56" s="18">
        <f t="shared" si="37"/>
        <v>0</v>
      </c>
      <c r="L56" s="18">
        <f t="shared" si="37"/>
        <v>0</v>
      </c>
      <c r="M56" s="18">
        <f t="shared" si="37"/>
        <v>0</v>
      </c>
      <c r="N56" s="18">
        <f t="shared" si="37"/>
        <v>0</v>
      </c>
      <c r="O56" s="18">
        <f t="shared" si="37"/>
        <v>0</v>
      </c>
      <c r="P56" s="18">
        <f t="shared" si="37"/>
        <v>0</v>
      </c>
      <c r="Q56" s="18">
        <f t="shared" si="37"/>
        <v>0</v>
      </c>
    </row>
    <row r="57" spans="2:17" ht="24" x14ac:dyDescent="0.25">
      <c r="B57" s="30" t="s">
        <v>123</v>
      </c>
      <c r="C57" s="8" t="s">
        <v>127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/>
      <c r="M57" s="7"/>
      <c r="N57" s="7"/>
      <c r="O57" s="7"/>
      <c r="P57" s="12"/>
      <c r="Q57" s="7"/>
    </row>
    <row r="58" spans="2:17" ht="28.5" customHeight="1" x14ac:dyDescent="0.25">
      <c r="B58" s="30" t="s">
        <v>124</v>
      </c>
      <c r="C58" s="8" t="s">
        <v>127</v>
      </c>
      <c r="D58" s="9" t="s">
        <v>33</v>
      </c>
      <c r="E58" s="12">
        <f t="shared" ref="E58:E61" si="38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9">K58+O58</f>
        <v>0</v>
      </c>
      <c r="K58" s="12">
        <f t="shared" ref="K58:K60" si="40">L58+M58+N58</f>
        <v>0</v>
      </c>
      <c r="L58" s="7"/>
      <c r="M58" s="7"/>
      <c r="N58" s="7"/>
      <c r="O58" s="7"/>
      <c r="P58" s="12"/>
      <c r="Q58" s="7"/>
    </row>
    <row r="59" spans="2:17" ht="27" customHeight="1" x14ac:dyDescent="0.25">
      <c r="B59" s="30" t="s">
        <v>125</v>
      </c>
      <c r="C59" s="8" t="s">
        <v>128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39"/>
        <v>0</v>
      </c>
      <c r="K59" s="12">
        <f t="shared" si="40"/>
        <v>0</v>
      </c>
      <c r="L59" s="7"/>
      <c r="M59" s="7"/>
      <c r="N59" s="7"/>
      <c r="O59" s="7"/>
      <c r="P59" s="12"/>
      <c r="Q59" s="7"/>
    </row>
    <row r="60" spans="2:17" ht="26.25" customHeight="1" x14ac:dyDescent="0.25">
      <c r="B60" s="30" t="s">
        <v>126</v>
      </c>
      <c r="C60" s="8" t="s">
        <v>128</v>
      </c>
      <c r="D60" s="9" t="s">
        <v>33</v>
      </c>
      <c r="E60" s="12">
        <f t="shared" si="38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9"/>
        <v>0</v>
      </c>
      <c r="K60" s="12">
        <f t="shared" si="40"/>
        <v>0</v>
      </c>
      <c r="L60" s="7"/>
      <c r="M60" s="7"/>
      <c r="N60" s="7"/>
      <c r="O60" s="7"/>
      <c r="P60" s="12"/>
      <c r="Q60" s="7"/>
    </row>
    <row r="61" spans="2:17" ht="26.25" customHeight="1" x14ac:dyDescent="0.25">
      <c r="B61" s="30" t="s">
        <v>208</v>
      </c>
      <c r="C61" s="8" t="s">
        <v>128</v>
      </c>
      <c r="D61" s="9" t="s">
        <v>209</v>
      </c>
      <c r="E61" s="12">
        <f t="shared" si="38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0</v>
      </c>
      <c r="K61" s="12">
        <f>L61+M61+N61</f>
        <v>0</v>
      </c>
      <c r="L61" s="7"/>
      <c r="M61" s="7"/>
      <c r="N61" s="7"/>
      <c r="O61" s="7"/>
      <c r="P61" s="12"/>
      <c r="Q61" s="7"/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80" t="s">
        <v>211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20" x14ac:dyDescent="0.25">
      <c r="B65" s="24" t="s">
        <v>211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41">F66+F67</f>
        <v>0</v>
      </c>
      <c r="G65" s="18">
        <f t="shared" si="41"/>
        <v>0</v>
      </c>
      <c r="H65" s="18">
        <f t="shared" si="41"/>
        <v>32914693</v>
      </c>
      <c r="I65" s="18">
        <f t="shared" si="41"/>
        <v>0</v>
      </c>
      <c r="J65" s="18">
        <f>J66+J67</f>
        <v>5808476</v>
      </c>
      <c r="K65" s="18">
        <f t="shared" si="41"/>
        <v>4840396</v>
      </c>
      <c r="L65" s="18">
        <f t="shared" si="41"/>
        <v>1936158</v>
      </c>
      <c r="M65" s="18">
        <f t="shared" si="41"/>
        <v>2904238</v>
      </c>
      <c r="N65" s="18">
        <f t="shared" si="41"/>
        <v>0</v>
      </c>
      <c r="O65" s="18">
        <f t="shared" si="41"/>
        <v>968080</v>
      </c>
      <c r="P65" s="18">
        <f t="shared" si="41"/>
        <v>38723169</v>
      </c>
      <c r="Q65" s="18">
        <f t="shared" si="41"/>
        <v>0</v>
      </c>
    </row>
    <row r="66" spans="2:20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20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20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20" ht="25.5" customHeight="1" x14ac:dyDescent="0.25">
      <c r="B69" s="80" t="s">
        <v>37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</row>
    <row r="70" spans="2:20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20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2">F72+F73+F74+F75+F76</f>
        <v>0</v>
      </c>
      <c r="G71" s="18">
        <f t="shared" si="42"/>
        <v>0</v>
      </c>
      <c r="H71" s="18">
        <f t="shared" si="42"/>
        <v>72141098</v>
      </c>
      <c r="I71" s="18">
        <f t="shared" si="42"/>
        <v>0</v>
      </c>
      <c r="J71" s="18">
        <f t="shared" si="42"/>
        <v>12730783</v>
      </c>
      <c r="K71" s="18">
        <f t="shared" si="42"/>
        <v>9870176</v>
      </c>
      <c r="L71" s="18">
        <f t="shared" si="42"/>
        <v>4474503</v>
      </c>
      <c r="M71" s="18">
        <f>M72+M73+M74+M75+M76</f>
        <v>5395673</v>
      </c>
      <c r="N71" s="18">
        <f t="shared" si="42"/>
        <v>0</v>
      </c>
      <c r="O71" s="18">
        <f t="shared" si="42"/>
        <v>2860607</v>
      </c>
      <c r="P71" s="18">
        <f t="shared" si="42"/>
        <v>84871881</v>
      </c>
      <c r="Q71" s="18">
        <f t="shared" si="42"/>
        <v>0</v>
      </c>
      <c r="T71" s="63"/>
    </row>
    <row r="72" spans="2:20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20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20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20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  <c r="T75" s="64"/>
    </row>
    <row r="76" spans="2:20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  <c r="T76" s="62"/>
    </row>
    <row r="77" spans="2:20" ht="7.5" customHeight="1" x14ac:dyDescent="0.25">
      <c r="C77" s="5"/>
    </row>
    <row r="78" spans="2:20" ht="29.25" customHeight="1" x14ac:dyDescent="0.25">
      <c r="B78" s="80" t="s">
        <v>44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T78" s="62"/>
    </row>
    <row r="79" spans="2:20" ht="7.5" customHeight="1" x14ac:dyDescent="0.25">
      <c r="C79" s="10"/>
      <c r="D79" s="1"/>
      <c r="E79" s="1"/>
    </row>
    <row r="80" spans="2:20" x14ac:dyDescent="0.25">
      <c r="B80" s="20" t="s">
        <v>44</v>
      </c>
      <c r="C80" s="21"/>
      <c r="D80" s="17" t="s">
        <v>33</v>
      </c>
      <c r="E80" s="18">
        <f>E81+E82+E83+E84+E85+E86</f>
        <v>132540142</v>
      </c>
      <c r="F80" s="18">
        <f t="shared" ref="F80:Q80" si="43">F81+F82+F83+F84+F85+F86</f>
        <v>0</v>
      </c>
      <c r="G80" s="18">
        <f t="shared" si="43"/>
        <v>0</v>
      </c>
      <c r="H80" s="18">
        <f t="shared" si="43"/>
        <v>132540142</v>
      </c>
      <c r="I80" s="18">
        <f t="shared" si="43"/>
        <v>0</v>
      </c>
      <c r="J80" s="18">
        <f t="shared" si="43"/>
        <v>23389437</v>
      </c>
      <c r="K80" s="18">
        <f t="shared" si="43"/>
        <v>21050494</v>
      </c>
      <c r="L80" s="18">
        <f t="shared" si="43"/>
        <v>16069912</v>
      </c>
      <c r="M80" s="18">
        <f t="shared" si="43"/>
        <v>4980582</v>
      </c>
      <c r="N80" s="18">
        <f t="shared" si="43"/>
        <v>0</v>
      </c>
      <c r="O80" s="18">
        <f t="shared" si="43"/>
        <v>2338943</v>
      </c>
      <c r="P80" s="18">
        <f t="shared" si="43"/>
        <v>155929579</v>
      </c>
      <c r="Q80" s="18">
        <f t="shared" si="43"/>
        <v>0</v>
      </c>
    </row>
    <row r="81" spans="2:21" ht="24" x14ac:dyDescent="0.25">
      <c r="B81" s="6" t="s">
        <v>45</v>
      </c>
      <c r="C81" s="8" t="s">
        <v>48</v>
      </c>
      <c r="D81" s="9" t="s">
        <v>33</v>
      </c>
      <c r="E81" s="12">
        <f t="shared" ref="E81:E86" si="44">F81+G81+H81+I81</f>
        <v>13667464</v>
      </c>
      <c r="F81" s="7">
        <v>0</v>
      </c>
      <c r="G81" s="7">
        <v>0</v>
      </c>
      <c r="H81" s="7">
        <v>13667464</v>
      </c>
      <c r="I81" s="7">
        <v>0</v>
      </c>
      <c r="J81" s="12">
        <f t="shared" ref="J81:J86" si="45">K81+O81</f>
        <v>2411905</v>
      </c>
      <c r="K81" s="12">
        <f t="shared" ref="K81:K86" si="46">L81+M81+N81</f>
        <v>2170715</v>
      </c>
      <c r="L81" s="49">
        <v>1607937</v>
      </c>
      <c r="M81" s="49">
        <v>562778</v>
      </c>
      <c r="N81" s="7">
        <v>0</v>
      </c>
      <c r="O81" s="7">
        <v>241190</v>
      </c>
      <c r="P81" s="12">
        <f t="shared" ref="P81:P86" si="47">E81+J81</f>
        <v>16079369</v>
      </c>
      <c r="Q81" s="7">
        <v>0</v>
      </c>
    </row>
    <row r="82" spans="2:21" ht="24" x14ac:dyDescent="0.25">
      <c r="B82" s="6" t="s">
        <v>46</v>
      </c>
      <c r="C82" s="8" t="s">
        <v>48</v>
      </c>
      <c r="D82" s="9" t="s">
        <v>33</v>
      </c>
      <c r="E82" s="12">
        <f t="shared" si="44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5"/>
        <v>2490343</v>
      </c>
      <c r="K82" s="12">
        <f t="shared" si="46"/>
        <v>2241309</v>
      </c>
      <c r="L82" s="49">
        <v>2158298</v>
      </c>
      <c r="M82" s="49">
        <v>83011</v>
      </c>
      <c r="N82" s="7">
        <v>0</v>
      </c>
      <c r="O82" s="7">
        <v>249034</v>
      </c>
      <c r="P82" s="12">
        <f t="shared" si="47"/>
        <v>16602288</v>
      </c>
      <c r="Q82" s="7">
        <v>0</v>
      </c>
      <c r="U82" s="65"/>
    </row>
    <row r="83" spans="2:21" ht="24" x14ac:dyDescent="0.25">
      <c r="B83" s="6" t="s">
        <v>79</v>
      </c>
      <c r="C83" s="8" t="s">
        <v>49</v>
      </c>
      <c r="D83" s="9" t="s">
        <v>33</v>
      </c>
      <c r="E83" s="12">
        <f t="shared" si="44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5"/>
        <v>730938</v>
      </c>
      <c r="K83" s="12">
        <f t="shared" si="46"/>
        <v>657844</v>
      </c>
      <c r="L83" s="49">
        <v>487292</v>
      </c>
      <c r="M83" s="49">
        <v>170552</v>
      </c>
      <c r="N83" s="7">
        <v>0</v>
      </c>
      <c r="O83" s="7">
        <v>73094</v>
      </c>
      <c r="P83" s="12">
        <f t="shared" si="47"/>
        <v>4872917</v>
      </c>
      <c r="Q83" s="7">
        <v>0</v>
      </c>
    </row>
    <row r="84" spans="2:21" ht="24" x14ac:dyDescent="0.25">
      <c r="B84" s="6" t="s">
        <v>47</v>
      </c>
      <c r="C84" s="8" t="s">
        <v>50</v>
      </c>
      <c r="D84" s="9" t="s">
        <v>33</v>
      </c>
      <c r="E84" s="12">
        <f t="shared" si="44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5"/>
        <v>12194933</v>
      </c>
      <c r="K84" s="12">
        <f t="shared" si="46"/>
        <v>10975440</v>
      </c>
      <c r="L84" s="49">
        <v>8108839</v>
      </c>
      <c r="M84" s="49">
        <v>2866601</v>
      </c>
      <c r="N84" s="7">
        <v>0</v>
      </c>
      <c r="O84" s="7">
        <v>1219493</v>
      </c>
      <c r="P84" s="12">
        <f t="shared" si="47"/>
        <v>81299550</v>
      </c>
      <c r="Q84" s="7">
        <v>0</v>
      </c>
    </row>
    <row r="85" spans="2:21" ht="24" x14ac:dyDescent="0.25">
      <c r="B85" s="6" t="s">
        <v>78</v>
      </c>
      <c r="C85" s="8" t="s">
        <v>51</v>
      </c>
      <c r="D85" s="9" t="s">
        <v>33</v>
      </c>
      <c r="E85" s="12">
        <f t="shared" si="44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5"/>
        <v>5142030</v>
      </c>
      <c r="K85" s="12">
        <f t="shared" si="46"/>
        <v>4627827</v>
      </c>
      <c r="L85" s="49">
        <v>3428021</v>
      </c>
      <c r="M85" s="49">
        <v>1199806</v>
      </c>
      <c r="N85" s="7">
        <v>0</v>
      </c>
      <c r="O85" s="7">
        <v>514203</v>
      </c>
      <c r="P85" s="12">
        <f t="shared" si="47"/>
        <v>34280207</v>
      </c>
      <c r="Q85" s="11">
        <v>0</v>
      </c>
    </row>
    <row r="86" spans="2:21" ht="34.5" x14ac:dyDescent="0.25">
      <c r="B86" s="6" t="s">
        <v>81</v>
      </c>
      <c r="C86" s="8" t="s">
        <v>50</v>
      </c>
      <c r="D86" s="9" t="s">
        <v>33</v>
      </c>
      <c r="E86" s="12">
        <f t="shared" si="44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5"/>
        <v>419288</v>
      </c>
      <c r="K86" s="12">
        <f t="shared" si="46"/>
        <v>377359</v>
      </c>
      <c r="L86" s="49">
        <v>279525</v>
      </c>
      <c r="M86" s="49">
        <v>97834</v>
      </c>
      <c r="N86" s="11">
        <v>0</v>
      </c>
      <c r="O86" s="7">
        <v>41929</v>
      </c>
      <c r="P86" s="12">
        <f t="shared" si="47"/>
        <v>2795248</v>
      </c>
      <c r="Q86" s="11">
        <v>0</v>
      </c>
    </row>
    <row r="87" spans="2:21" ht="7.5" customHeight="1" x14ac:dyDescent="0.25">
      <c r="L87" s="1"/>
      <c r="M87" s="1"/>
      <c r="N87" s="1"/>
      <c r="O87" s="1"/>
    </row>
    <row r="88" spans="2:21" ht="28.5" customHeight="1" x14ac:dyDescent="0.25">
      <c r="B88" s="80" t="s">
        <v>53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</row>
    <row r="89" spans="2:21" ht="7.5" customHeight="1" x14ac:dyDescent="0.25">
      <c r="L89" s="1"/>
      <c r="M89" s="1"/>
      <c r="N89" s="1"/>
      <c r="O89" s="1"/>
    </row>
    <row r="90" spans="2:21" ht="20.25" customHeight="1" x14ac:dyDescent="0.25">
      <c r="B90" s="20" t="s">
        <v>77</v>
      </c>
      <c r="C90" s="21"/>
      <c r="D90" s="17" t="s">
        <v>33</v>
      </c>
      <c r="E90" s="18">
        <f>E91+E92+E93+E94+E95+E96+E97+E98+E99+E100+E101</f>
        <v>150857257</v>
      </c>
      <c r="F90" s="18">
        <f>F91+F92+F93+F94+F95+F96+F97+F98+F99+F100+F101</f>
        <v>0</v>
      </c>
      <c r="G90" s="18">
        <f>G91+G92+G93+G94+G95+G96+G97+G98+G99+G100+G101</f>
        <v>0</v>
      </c>
      <c r="H90" s="18">
        <f>H91+H92+H93+H94+H95+H96+H97+H98+H99+H100+H101</f>
        <v>150857257</v>
      </c>
      <c r="I90" s="18">
        <f>I91+I92+I93+I94+I95+I96+I97+I98+I99+I100</f>
        <v>0</v>
      </c>
      <c r="J90" s="18">
        <f t="shared" ref="J90:Q90" si="48">J91+J92+J93+J94+J95+J96+J97+J98+J99+J100+J101</f>
        <v>26621869</v>
      </c>
      <c r="K90" s="18">
        <f t="shared" si="48"/>
        <v>20658570</v>
      </c>
      <c r="L90" s="18">
        <f t="shared" si="48"/>
        <v>5766196</v>
      </c>
      <c r="M90" s="18">
        <f t="shared" si="48"/>
        <v>740387</v>
      </c>
      <c r="N90" s="18">
        <f t="shared" si="48"/>
        <v>14151987</v>
      </c>
      <c r="O90" s="18">
        <f t="shared" si="48"/>
        <v>5963299</v>
      </c>
      <c r="P90" s="18">
        <f t="shared" si="48"/>
        <v>177479126</v>
      </c>
      <c r="Q90" s="18">
        <f t="shared" si="48"/>
        <v>0</v>
      </c>
    </row>
    <row r="91" spans="2:21" ht="34.5" x14ac:dyDescent="0.25">
      <c r="B91" s="6" t="s">
        <v>54</v>
      </c>
      <c r="C91" s="8" t="s">
        <v>62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21" ht="24" x14ac:dyDescent="0.25">
      <c r="B92" s="6" t="s">
        <v>55</v>
      </c>
      <c r="C92" s="8" t="s">
        <v>62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21" ht="24" x14ac:dyDescent="0.25">
      <c r="B93" s="6" t="s">
        <v>56</v>
      </c>
      <c r="C93" s="8" t="s">
        <v>62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21" ht="24" x14ac:dyDescent="0.25">
      <c r="B94" s="6" t="s">
        <v>57</v>
      </c>
      <c r="C94" s="8" t="s">
        <v>63</v>
      </c>
      <c r="D94" s="9" t="s">
        <v>33</v>
      </c>
      <c r="E94" s="12">
        <f>F94+G94+H94+I94</f>
        <v>330000</v>
      </c>
      <c r="F94" s="7">
        <v>0</v>
      </c>
      <c r="G94" s="7">
        <v>0</v>
      </c>
      <c r="H94" s="7">
        <v>330000</v>
      </c>
      <c r="I94" s="7">
        <v>0</v>
      </c>
      <c r="J94" s="12">
        <f t="shared" ref="J94:J99" si="49">K94+O94</f>
        <v>58236</v>
      </c>
      <c r="K94" s="12">
        <f t="shared" ref="K94:K99" si="50">L94+M94+N94</f>
        <v>38825</v>
      </c>
      <c r="L94" s="7">
        <v>0</v>
      </c>
      <c r="M94" s="49">
        <v>38825</v>
      </c>
      <c r="N94" s="49">
        <v>0</v>
      </c>
      <c r="O94" s="49">
        <v>19411</v>
      </c>
      <c r="P94" s="50">
        <f t="shared" ref="P94:P99" si="51">E94+J94</f>
        <v>388236</v>
      </c>
      <c r="Q94" s="7">
        <v>0</v>
      </c>
    </row>
    <row r="95" spans="2:21" ht="20.25" customHeight="1" x14ac:dyDescent="0.25">
      <c r="B95" s="6" t="s">
        <v>58</v>
      </c>
      <c r="C95" s="8" t="s">
        <v>64</v>
      </c>
      <c r="D95" s="9" t="s">
        <v>33</v>
      </c>
      <c r="E95" s="12">
        <f t="shared" ref="E95:E99" si="52">F95+G95+H95+I95</f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49"/>
        <v>1766941</v>
      </c>
      <c r="K95" s="12">
        <f t="shared" si="50"/>
        <v>1177961</v>
      </c>
      <c r="L95" s="7">
        <v>1177961</v>
      </c>
      <c r="M95" s="49">
        <v>0</v>
      </c>
      <c r="N95" s="49">
        <v>0</v>
      </c>
      <c r="O95" s="49">
        <v>588980</v>
      </c>
      <c r="P95" s="50">
        <f t="shared" si="51"/>
        <v>11779605</v>
      </c>
      <c r="Q95" s="11">
        <v>0</v>
      </c>
    </row>
    <row r="96" spans="2:21" ht="24" x14ac:dyDescent="0.25">
      <c r="B96" s="6" t="s">
        <v>82</v>
      </c>
      <c r="C96" s="8" t="s">
        <v>36</v>
      </c>
      <c r="D96" s="9" t="s">
        <v>33</v>
      </c>
      <c r="E96" s="12">
        <f t="shared" si="52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49"/>
        <v>3370588</v>
      </c>
      <c r="K96" s="12">
        <f t="shared" si="50"/>
        <v>588236</v>
      </c>
      <c r="L96" s="7">
        <v>0</v>
      </c>
      <c r="M96" s="49">
        <v>588236</v>
      </c>
      <c r="N96" s="51">
        <v>0</v>
      </c>
      <c r="O96" s="49">
        <v>2782352</v>
      </c>
      <c r="P96" s="50">
        <f t="shared" si="51"/>
        <v>22470588</v>
      </c>
      <c r="Q96" s="11">
        <v>0</v>
      </c>
    </row>
    <row r="97" spans="2:17" ht="24" x14ac:dyDescent="0.25">
      <c r="B97" s="6" t="s">
        <v>59</v>
      </c>
      <c r="C97" s="8" t="s">
        <v>36</v>
      </c>
      <c r="D97" s="9" t="s">
        <v>33</v>
      </c>
      <c r="E97" s="12">
        <f t="shared" si="52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49"/>
        <v>529412</v>
      </c>
      <c r="K97" s="12">
        <f t="shared" si="50"/>
        <v>440386</v>
      </c>
      <c r="L97" s="7">
        <v>352941</v>
      </c>
      <c r="M97" s="49">
        <v>87445</v>
      </c>
      <c r="N97" s="51">
        <v>0</v>
      </c>
      <c r="O97" s="49">
        <v>89026</v>
      </c>
      <c r="P97" s="50">
        <f t="shared" si="51"/>
        <v>3529412</v>
      </c>
      <c r="Q97" s="11">
        <v>0</v>
      </c>
    </row>
    <row r="98" spans="2:17" ht="24" x14ac:dyDescent="0.25">
      <c r="B98" s="6" t="s">
        <v>80</v>
      </c>
      <c r="C98" s="8" t="s">
        <v>36</v>
      </c>
      <c r="D98" s="9" t="s">
        <v>33</v>
      </c>
      <c r="E98" s="12">
        <f t="shared" si="52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49"/>
        <v>705882</v>
      </c>
      <c r="K98" s="12">
        <f t="shared" si="50"/>
        <v>235294</v>
      </c>
      <c r="L98" s="7">
        <v>235294</v>
      </c>
      <c r="M98" s="49">
        <v>0</v>
      </c>
      <c r="N98" s="51">
        <v>0</v>
      </c>
      <c r="O98" s="49">
        <v>470588</v>
      </c>
      <c r="P98" s="50">
        <f t="shared" si="51"/>
        <v>4705882</v>
      </c>
      <c r="Q98" s="11">
        <v>0</v>
      </c>
    </row>
    <row r="99" spans="2:17" ht="24" x14ac:dyDescent="0.25">
      <c r="B99" s="6" t="s">
        <v>60</v>
      </c>
      <c r="C99" s="8" t="s">
        <v>52</v>
      </c>
      <c r="D99" s="9" t="s">
        <v>33</v>
      </c>
      <c r="E99" s="12">
        <f t="shared" si="52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49"/>
        <v>3529412</v>
      </c>
      <c r="K99" s="12">
        <f t="shared" si="50"/>
        <v>2352941</v>
      </c>
      <c r="L99" s="7">
        <v>2352941</v>
      </c>
      <c r="M99" s="49">
        <v>0</v>
      </c>
      <c r="N99" s="51">
        <v>0</v>
      </c>
      <c r="O99" s="49">
        <v>1176471</v>
      </c>
      <c r="P99" s="50">
        <f t="shared" si="51"/>
        <v>23529412</v>
      </c>
      <c r="Q99" s="11">
        <v>0</v>
      </c>
    </row>
    <row r="100" spans="2:17" ht="24" x14ac:dyDescent="0.25">
      <c r="B100" s="39" t="s">
        <v>61</v>
      </c>
      <c r="C100" s="40" t="s">
        <v>51</v>
      </c>
      <c r="D100" s="41" t="s">
        <v>33</v>
      </c>
      <c r="E100" s="12">
        <f>F100+G100+H100+I100</f>
        <v>3000000</v>
      </c>
      <c r="F100" s="42">
        <v>0</v>
      </c>
      <c r="G100" s="42">
        <v>0</v>
      </c>
      <c r="H100" s="42">
        <v>3000000</v>
      </c>
      <c r="I100" s="42">
        <v>0</v>
      </c>
      <c r="J100" s="12">
        <f>K100+O100</f>
        <v>529412</v>
      </c>
      <c r="K100" s="12">
        <f>L100+M100+N100</f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50">
        <f>E100+J100</f>
        <v>3529412</v>
      </c>
      <c r="Q100" s="43">
        <v>0</v>
      </c>
    </row>
    <row r="101" spans="2:17" ht="24" x14ac:dyDescent="0.25">
      <c r="B101" s="39" t="s">
        <v>225</v>
      </c>
      <c r="C101" s="8" t="s">
        <v>63</v>
      </c>
      <c r="D101" s="9" t="s">
        <v>33</v>
      </c>
      <c r="E101" s="12">
        <v>220000</v>
      </c>
      <c r="F101" s="42">
        <v>0</v>
      </c>
      <c r="G101" s="42">
        <v>0</v>
      </c>
      <c r="H101" s="42">
        <v>220000</v>
      </c>
      <c r="I101" s="42">
        <v>0</v>
      </c>
      <c r="J101" s="12">
        <v>38823</v>
      </c>
      <c r="K101" s="12">
        <v>25881</v>
      </c>
      <c r="L101" s="42">
        <v>0</v>
      </c>
      <c r="M101" s="42">
        <v>25881</v>
      </c>
      <c r="N101" s="43">
        <v>0</v>
      </c>
      <c r="O101" s="42">
        <v>12942</v>
      </c>
      <c r="P101" s="50">
        <v>258823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80" t="s">
        <v>129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129</v>
      </c>
      <c r="C105" s="16" t="s">
        <v>185</v>
      </c>
      <c r="D105" s="17" t="s">
        <v>33</v>
      </c>
      <c r="E105" s="18">
        <f>SUM(E106:E106)</f>
        <v>41950375</v>
      </c>
      <c r="F105" s="18">
        <f>SUM(F106:F106)</f>
        <v>0</v>
      </c>
      <c r="G105" s="18">
        <f>G106</f>
        <v>41950375</v>
      </c>
      <c r="H105" s="18">
        <f>SUM(H106:H106)</f>
        <v>0</v>
      </c>
      <c r="I105" s="18">
        <f>SUM(I106:I106)</f>
        <v>0</v>
      </c>
      <c r="J105" s="18">
        <f>J106</f>
        <v>7403008</v>
      </c>
      <c r="K105" s="18">
        <f>K106</f>
        <v>7403008</v>
      </c>
      <c r="L105" s="18">
        <f>SUM(L106:L106)</f>
        <v>0</v>
      </c>
      <c r="M105" s="18">
        <f>M106</f>
        <v>7403008</v>
      </c>
      <c r="N105" s="18">
        <f>SUM(N106:N106)</f>
        <v>0</v>
      </c>
      <c r="O105" s="18">
        <f>SUM(O106:O106)</f>
        <v>0</v>
      </c>
      <c r="P105" s="18">
        <f>SUM(P106:P106)</f>
        <v>49353383</v>
      </c>
      <c r="Q105" s="18">
        <f>SUM(Q106:Q106)</f>
        <v>0</v>
      </c>
    </row>
    <row r="106" spans="2:17" ht="24" x14ac:dyDescent="0.25">
      <c r="B106" s="30" t="s">
        <v>227</v>
      </c>
      <c r="C106" s="8"/>
      <c r="D106" s="9" t="s">
        <v>33</v>
      </c>
      <c r="E106" s="12">
        <f>F106+G106+H106+I106</f>
        <v>41950375</v>
      </c>
      <c r="F106" s="7">
        <v>0</v>
      </c>
      <c r="G106" s="7">
        <v>41950375</v>
      </c>
      <c r="H106" s="7">
        <v>0</v>
      </c>
      <c r="I106" s="7">
        <v>0</v>
      </c>
      <c r="J106" s="12">
        <f>K106+O106</f>
        <v>7403008</v>
      </c>
      <c r="K106" s="12">
        <f>L106+M106+N106</f>
        <v>7403008</v>
      </c>
      <c r="L106" s="7">
        <v>0</v>
      </c>
      <c r="M106" s="7">
        <v>7403008</v>
      </c>
      <c r="N106" s="7">
        <v>0</v>
      </c>
      <c r="O106" s="7"/>
      <c r="P106" s="12">
        <f>E106+J106</f>
        <v>49353383</v>
      </c>
      <c r="Q106" s="7">
        <v>0</v>
      </c>
    </row>
    <row r="107" spans="2:17" ht="14.25" customHeight="1" x14ac:dyDescent="0.25"/>
    <row r="108" spans="2:17" ht="27" customHeight="1" x14ac:dyDescent="0.25">
      <c r="B108" s="80" t="s">
        <v>130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</row>
    <row r="109" spans="2:17" ht="10.5" customHeight="1" x14ac:dyDescent="0.25">
      <c r="B109" s="36"/>
      <c r="C109" s="36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5">
      <c r="B110" s="24" t="s">
        <v>193</v>
      </c>
      <c r="C110" s="16" t="s">
        <v>185</v>
      </c>
      <c r="D110" s="17" t="s">
        <v>33</v>
      </c>
      <c r="E110" s="18">
        <f t="shared" ref="E110:P110" si="53">SUM(E111:E113)</f>
        <v>16406810</v>
      </c>
      <c r="F110" s="18">
        <f t="shared" si="53"/>
        <v>0</v>
      </c>
      <c r="G110" s="18"/>
      <c r="H110" s="18">
        <f>H111</f>
        <v>16406810</v>
      </c>
      <c r="I110" s="18">
        <f t="shared" si="53"/>
        <v>0</v>
      </c>
      <c r="J110" s="18">
        <f t="shared" si="53"/>
        <v>2895320</v>
      </c>
      <c r="K110" s="18">
        <f t="shared" si="53"/>
        <v>2895320</v>
      </c>
      <c r="L110" s="18">
        <f t="shared" si="53"/>
        <v>0</v>
      </c>
      <c r="M110" s="18">
        <f t="shared" si="53"/>
        <v>2895320</v>
      </c>
      <c r="N110" s="18">
        <f t="shared" si="53"/>
        <v>0</v>
      </c>
      <c r="O110" s="18">
        <f t="shared" si="53"/>
        <v>0</v>
      </c>
      <c r="P110" s="18">
        <f t="shared" si="53"/>
        <v>19302130</v>
      </c>
      <c r="Q110" s="18">
        <f t="shared" ref="Q110" si="54">SUM(Q111:Q113)</f>
        <v>0</v>
      </c>
    </row>
    <row r="111" spans="2:17" ht="25.5" customHeight="1" x14ac:dyDescent="0.25">
      <c r="B111" s="30" t="s">
        <v>228</v>
      </c>
      <c r="C111" s="8"/>
      <c r="D111" s="9" t="s">
        <v>33</v>
      </c>
      <c r="E111" s="12">
        <f>F111+G111+H111+I111</f>
        <v>16406810</v>
      </c>
      <c r="F111" s="7">
        <v>0</v>
      </c>
      <c r="G111" s="7"/>
      <c r="H111" s="7">
        <v>16406810</v>
      </c>
      <c r="I111" s="7">
        <v>0</v>
      </c>
      <c r="J111" s="12">
        <f>K111+O111</f>
        <v>2895320</v>
      </c>
      <c r="K111" s="12">
        <f>L111+M111+N111</f>
        <v>2895320</v>
      </c>
      <c r="L111" s="7">
        <v>0</v>
      </c>
      <c r="M111" s="7">
        <v>2895320</v>
      </c>
      <c r="N111" s="7">
        <v>0</v>
      </c>
      <c r="O111" s="7"/>
      <c r="P111" s="12">
        <f>E111+J111</f>
        <v>19302130</v>
      </c>
      <c r="Q111" s="7">
        <v>0</v>
      </c>
    </row>
    <row r="112" spans="2:17" ht="27.75" customHeight="1" x14ac:dyDescent="0.25">
      <c r="B112" t="s">
        <v>67</v>
      </c>
    </row>
    <row r="113" spans="2:2" ht="21.75" customHeight="1" x14ac:dyDescent="0.25">
      <c r="B113" t="s">
        <v>68</v>
      </c>
    </row>
    <row r="115" spans="2:2" x14ac:dyDescent="0.25">
      <c r="B115" t="s">
        <v>232</v>
      </c>
    </row>
    <row r="116" spans="2:2" x14ac:dyDescent="0.25">
      <c r="B116" t="s">
        <v>233</v>
      </c>
    </row>
  </sheetData>
  <mergeCells count="20">
    <mergeCell ref="B4:B7"/>
    <mergeCell ref="P4:P5"/>
    <mergeCell ref="Q4:Q5"/>
    <mergeCell ref="O4:O5"/>
    <mergeCell ref="B88:Q88"/>
    <mergeCell ref="E4:I4"/>
    <mergeCell ref="D4:D7"/>
    <mergeCell ref="C4:C7"/>
    <mergeCell ref="B63:Q63"/>
    <mergeCell ref="K4:N4"/>
    <mergeCell ref="B78:Q78"/>
    <mergeCell ref="B69:Q69"/>
    <mergeCell ref="B9:Q9"/>
    <mergeCell ref="B21:Q21"/>
    <mergeCell ref="B34:Q34"/>
    <mergeCell ref="B40:Q40"/>
    <mergeCell ref="B108:Q108"/>
    <mergeCell ref="B54:Q54"/>
    <mergeCell ref="B103:Q103"/>
    <mergeCell ref="B46:Q46"/>
  </mergeCells>
  <phoneticPr fontId="9" type="noConversion"/>
  <pageMargins left="0.7" right="0.7" top="0.75" bottom="0.75" header="0.3" footer="0.3"/>
  <pageSetup paperSize="9" scale="31" orientation="portrait" r:id="rId1"/>
  <ignoredErrors>
    <ignoredError sqref="P48 P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6"/>
  <sheetViews>
    <sheetView topLeftCell="A4" workbookViewId="0">
      <selection activeCell="O11" sqref="O11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0" customWidth="1"/>
    <col min="5" max="5" width="15.5703125" style="53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1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87" t="s">
        <v>83</v>
      </c>
      <c r="C5" s="99" t="s">
        <v>131</v>
      </c>
      <c r="D5" s="46" t="s">
        <v>206</v>
      </c>
      <c r="E5" s="52" t="s">
        <v>86</v>
      </c>
      <c r="F5" s="47" t="s">
        <v>213</v>
      </c>
      <c r="G5" s="23">
        <v>50000000</v>
      </c>
    </row>
    <row r="6" spans="2:9" ht="36" customHeight="1" x14ac:dyDescent="0.25">
      <c r="B6" s="89"/>
      <c r="C6" s="100"/>
      <c r="D6" s="87" t="s">
        <v>198</v>
      </c>
      <c r="E6" s="107" t="s">
        <v>199</v>
      </c>
      <c r="F6" s="48" t="s">
        <v>212</v>
      </c>
      <c r="G6" s="56">
        <v>15000000</v>
      </c>
    </row>
    <row r="7" spans="2:9" ht="36" customHeight="1" x14ac:dyDescent="0.25">
      <c r="B7" s="89"/>
      <c r="C7" s="100"/>
      <c r="D7" s="89"/>
      <c r="E7" s="108"/>
      <c r="F7" s="48" t="s">
        <v>214</v>
      </c>
      <c r="G7" s="23">
        <v>7000000</v>
      </c>
      <c r="I7" s="1"/>
    </row>
    <row r="8" spans="2:9" ht="36" customHeight="1" x14ac:dyDescent="0.25">
      <c r="B8" s="89"/>
      <c r="C8" s="100"/>
      <c r="D8" s="88"/>
      <c r="E8" s="109"/>
      <c r="F8" s="57" t="s">
        <v>215</v>
      </c>
      <c r="G8" s="23">
        <v>15000000</v>
      </c>
    </row>
    <row r="9" spans="2:9" ht="34.5" customHeight="1" x14ac:dyDescent="0.25">
      <c r="B9" s="89"/>
      <c r="C9" s="100"/>
      <c r="D9" s="46" t="s">
        <v>84</v>
      </c>
      <c r="E9" s="55" t="s">
        <v>199</v>
      </c>
      <c r="F9" s="57" t="s">
        <v>216</v>
      </c>
      <c r="G9" s="59">
        <v>2000000</v>
      </c>
    </row>
    <row r="10" spans="2:9" ht="36" customHeight="1" x14ac:dyDescent="0.25">
      <c r="B10" s="89"/>
      <c r="C10" s="100"/>
      <c r="D10" s="46" t="s">
        <v>85</v>
      </c>
      <c r="E10" s="55" t="s">
        <v>199</v>
      </c>
      <c r="F10" s="57" t="s">
        <v>216</v>
      </c>
      <c r="G10" s="59">
        <v>2000000</v>
      </c>
    </row>
    <row r="11" spans="2:9" ht="36" customHeight="1" x14ac:dyDescent="0.25">
      <c r="B11" s="89"/>
      <c r="C11" s="100"/>
      <c r="D11" s="87" t="s">
        <v>207</v>
      </c>
      <c r="E11" s="107" t="s">
        <v>199</v>
      </c>
      <c r="F11" s="57" t="s">
        <v>216</v>
      </c>
      <c r="G11" s="59">
        <v>2000000</v>
      </c>
    </row>
    <row r="12" spans="2:9" ht="42" customHeight="1" x14ac:dyDescent="0.25">
      <c r="B12" s="89"/>
      <c r="C12" s="100"/>
      <c r="D12" s="88"/>
      <c r="E12" s="109"/>
      <c r="F12" s="47" t="s">
        <v>217</v>
      </c>
      <c r="G12" s="23">
        <v>4000000</v>
      </c>
    </row>
    <row r="13" spans="2:9" ht="42" customHeight="1" x14ac:dyDescent="0.25">
      <c r="B13" s="89"/>
      <c r="C13" s="100"/>
      <c r="D13" s="87" t="s">
        <v>88</v>
      </c>
      <c r="E13" s="107" t="s">
        <v>210</v>
      </c>
      <c r="F13" s="47" t="s">
        <v>218</v>
      </c>
      <c r="G13" s="23">
        <v>20976615</v>
      </c>
    </row>
    <row r="14" spans="2:9" ht="38.25" customHeight="1" x14ac:dyDescent="0.25">
      <c r="B14" s="89"/>
      <c r="C14" s="100"/>
      <c r="D14" s="88"/>
      <c r="E14" s="109"/>
      <c r="F14" s="47" t="s">
        <v>219</v>
      </c>
      <c r="G14" s="56">
        <v>2000000</v>
      </c>
    </row>
    <row r="15" spans="2:9" ht="38.25" customHeight="1" x14ac:dyDescent="0.25">
      <c r="B15" s="89"/>
      <c r="C15" s="100"/>
      <c r="D15" s="87" t="s">
        <v>262</v>
      </c>
      <c r="E15" s="107" t="s">
        <v>103</v>
      </c>
      <c r="F15" s="47" t="s">
        <v>220</v>
      </c>
      <c r="G15" s="56">
        <v>15500000</v>
      </c>
    </row>
    <row r="16" spans="2:9" ht="38.25" customHeight="1" x14ac:dyDescent="0.25">
      <c r="B16" s="89"/>
      <c r="C16" s="100"/>
      <c r="D16" s="88"/>
      <c r="E16" s="109"/>
      <c r="F16" s="77" t="s">
        <v>191</v>
      </c>
      <c r="G16" s="56">
        <v>15000000</v>
      </c>
    </row>
    <row r="17" spans="2:7" ht="27" customHeight="1" x14ac:dyDescent="0.25">
      <c r="B17" s="89"/>
      <c r="C17" s="100"/>
      <c r="D17" s="87" t="s">
        <v>137</v>
      </c>
      <c r="E17" s="104" t="s">
        <v>103</v>
      </c>
      <c r="F17" s="112" t="s">
        <v>191</v>
      </c>
      <c r="G17" s="110">
        <v>44500000</v>
      </c>
    </row>
    <row r="18" spans="2:7" x14ac:dyDescent="0.25">
      <c r="B18" s="89"/>
      <c r="C18" s="100"/>
      <c r="D18" s="89"/>
      <c r="E18" s="105"/>
      <c r="F18" s="113"/>
      <c r="G18" s="111"/>
    </row>
    <row r="19" spans="2:7" ht="29.25" customHeight="1" x14ac:dyDescent="0.25">
      <c r="B19" s="88"/>
      <c r="C19" s="101"/>
      <c r="D19" s="88"/>
      <c r="E19" s="106"/>
      <c r="F19" s="48" t="s">
        <v>192</v>
      </c>
      <c r="G19" s="25">
        <v>20000000</v>
      </c>
    </row>
    <row r="20" spans="2:7" ht="43.5" customHeight="1" x14ac:dyDescent="0.25">
      <c r="B20" s="96" t="str">
        <f>'Załącznik 2. Alokacja...'!B21:Q21</f>
        <v>Priorytet 2 Fundusze Europejskie dla środowiska</v>
      </c>
      <c r="C20" s="90" t="s">
        <v>132</v>
      </c>
      <c r="D20" s="87" t="s">
        <v>138</v>
      </c>
      <c r="E20" s="84" t="s">
        <v>96</v>
      </c>
      <c r="F20" s="47" t="s">
        <v>239</v>
      </c>
      <c r="G20" s="23">
        <v>5000000</v>
      </c>
    </row>
    <row r="21" spans="2:7" ht="43.5" customHeight="1" x14ac:dyDescent="0.25">
      <c r="B21" s="96"/>
      <c r="C21" s="90"/>
      <c r="D21" s="89"/>
      <c r="E21" s="85"/>
      <c r="F21" s="47" t="s">
        <v>241</v>
      </c>
      <c r="G21" s="23">
        <v>12000000</v>
      </c>
    </row>
    <row r="22" spans="2:7" ht="43.5" customHeight="1" x14ac:dyDescent="0.25">
      <c r="B22" s="96"/>
      <c r="C22" s="90"/>
      <c r="D22" s="89"/>
      <c r="E22" s="85"/>
      <c r="F22" s="47" t="s">
        <v>242</v>
      </c>
      <c r="G22" s="23">
        <v>5800000</v>
      </c>
    </row>
    <row r="23" spans="2:7" ht="43.5" customHeight="1" x14ac:dyDescent="0.25">
      <c r="B23" s="96"/>
      <c r="C23" s="90"/>
      <c r="D23" s="89"/>
      <c r="E23" s="85"/>
      <c r="F23" s="47" t="s">
        <v>243</v>
      </c>
      <c r="G23" s="23">
        <v>40200000</v>
      </c>
    </row>
    <row r="24" spans="2:7" ht="43.5" customHeight="1" x14ac:dyDescent="0.25">
      <c r="B24" s="96"/>
      <c r="C24" s="90"/>
      <c r="D24" s="88"/>
      <c r="E24" s="85"/>
      <c r="F24" s="47" t="s">
        <v>244</v>
      </c>
      <c r="G24" s="23">
        <v>2000000</v>
      </c>
    </row>
    <row r="25" spans="2:7" ht="25.5" customHeight="1" x14ac:dyDescent="0.25">
      <c r="B25" s="96"/>
      <c r="C25" s="90"/>
      <c r="D25" s="87" t="s">
        <v>139</v>
      </c>
      <c r="E25" s="90" t="s">
        <v>96</v>
      </c>
      <c r="F25" s="47" t="s">
        <v>240</v>
      </c>
      <c r="G25" s="74">
        <v>22000000</v>
      </c>
    </row>
    <row r="26" spans="2:7" ht="25.5" customHeight="1" x14ac:dyDescent="0.25">
      <c r="B26" s="96"/>
      <c r="C26" s="90"/>
      <c r="D26" s="89"/>
      <c r="E26" s="90"/>
      <c r="F26" s="47" t="s">
        <v>241</v>
      </c>
      <c r="G26" s="23">
        <v>8000000</v>
      </c>
    </row>
    <row r="27" spans="2:7" ht="25.5" customHeight="1" x14ac:dyDescent="0.25">
      <c r="B27" s="96"/>
      <c r="C27" s="90"/>
      <c r="D27" s="88"/>
      <c r="E27" s="90"/>
      <c r="F27" s="47" t="s">
        <v>243</v>
      </c>
      <c r="G27" s="23">
        <v>31800000</v>
      </c>
    </row>
    <row r="28" spans="2:7" ht="25.5" customHeight="1" x14ac:dyDescent="0.25">
      <c r="B28" s="96"/>
      <c r="C28" s="90"/>
      <c r="D28" s="76" t="s">
        <v>140</v>
      </c>
      <c r="E28" s="52" t="s">
        <v>97</v>
      </c>
      <c r="F28" s="47" t="s">
        <v>246</v>
      </c>
      <c r="G28" s="23">
        <v>18000000</v>
      </c>
    </row>
    <row r="29" spans="2:7" ht="25.5" customHeight="1" x14ac:dyDescent="0.25">
      <c r="B29" s="96"/>
      <c r="C29" s="90"/>
      <c r="D29" s="87" t="s">
        <v>141</v>
      </c>
      <c r="E29" s="84" t="s">
        <v>97</v>
      </c>
      <c r="F29" s="47" t="s">
        <v>245</v>
      </c>
      <c r="G29" s="23">
        <v>2000000</v>
      </c>
    </row>
    <row r="30" spans="2:7" ht="25.5" customHeight="1" x14ac:dyDescent="0.25">
      <c r="B30" s="96"/>
      <c r="C30" s="90"/>
      <c r="D30" s="89"/>
      <c r="E30" s="85"/>
      <c r="F30" s="47" t="s">
        <v>246</v>
      </c>
      <c r="G30" s="23">
        <v>32000000</v>
      </c>
    </row>
    <row r="31" spans="2:7" s="75" customFormat="1" ht="25.5" customHeight="1" x14ac:dyDescent="0.25">
      <c r="B31" s="96"/>
      <c r="C31" s="90"/>
      <c r="D31" s="89"/>
      <c r="E31" s="85"/>
      <c r="F31" s="47" t="s">
        <v>247</v>
      </c>
      <c r="G31" s="23">
        <v>1000000</v>
      </c>
    </row>
    <row r="32" spans="2:7" s="60" customFormat="1" ht="25.5" customHeight="1" x14ac:dyDescent="0.25">
      <c r="B32" s="96"/>
      <c r="C32" s="90"/>
      <c r="D32" s="89"/>
      <c r="E32" s="85"/>
      <c r="F32" s="47" t="s">
        <v>248</v>
      </c>
      <c r="G32" s="23">
        <v>2000000</v>
      </c>
    </row>
    <row r="33" spans="2:7" ht="25.5" customHeight="1" x14ac:dyDescent="0.25">
      <c r="B33" s="96"/>
      <c r="C33" s="90"/>
      <c r="D33" s="88"/>
      <c r="E33" s="86"/>
      <c r="F33" s="47" t="s">
        <v>249</v>
      </c>
      <c r="G33" s="23">
        <v>1000000</v>
      </c>
    </row>
    <row r="34" spans="2:7" ht="29.25" customHeight="1" x14ac:dyDescent="0.25">
      <c r="B34" s="96"/>
      <c r="C34" s="90"/>
      <c r="D34" s="96" t="s">
        <v>142</v>
      </c>
      <c r="E34" s="90" t="s">
        <v>98</v>
      </c>
      <c r="F34" s="47" t="s">
        <v>133</v>
      </c>
      <c r="G34" s="23">
        <v>30000000</v>
      </c>
    </row>
    <row r="35" spans="2:7" ht="29.25" customHeight="1" x14ac:dyDescent="0.25">
      <c r="B35" s="96"/>
      <c r="C35" s="90"/>
      <c r="D35" s="96"/>
      <c r="E35" s="90"/>
      <c r="F35" s="47" t="s">
        <v>134</v>
      </c>
      <c r="G35" s="23">
        <v>10000000</v>
      </c>
    </row>
    <row r="36" spans="2:7" ht="29.25" customHeight="1" x14ac:dyDescent="0.25">
      <c r="B36" s="96"/>
      <c r="C36" s="90"/>
      <c r="D36" s="96"/>
      <c r="E36" s="90"/>
      <c r="F36" s="47" t="s">
        <v>135</v>
      </c>
      <c r="G36" s="23">
        <v>24500000</v>
      </c>
    </row>
    <row r="37" spans="2:7" ht="29.25" customHeight="1" x14ac:dyDescent="0.25">
      <c r="B37" s="96"/>
      <c r="C37" s="90"/>
      <c r="D37" s="87" t="s">
        <v>143</v>
      </c>
      <c r="E37" s="84" t="s">
        <v>99</v>
      </c>
      <c r="F37" s="47" t="s">
        <v>194</v>
      </c>
      <c r="G37" s="23">
        <v>2000000</v>
      </c>
    </row>
    <row r="38" spans="2:7" ht="29.25" customHeight="1" x14ac:dyDescent="0.25">
      <c r="B38" s="96"/>
      <c r="C38" s="90"/>
      <c r="D38" s="89"/>
      <c r="E38" s="85"/>
      <c r="F38" s="47" t="s">
        <v>195</v>
      </c>
      <c r="G38" s="23">
        <v>8000000</v>
      </c>
    </row>
    <row r="39" spans="2:7" ht="29.25" customHeight="1" x14ac:dyDescent="0.25">
      <c r="B39" s="96"/>
      <c r="C39" s="90"/>
      <c r="D39" s="89"/>
      <c r="E39" s="85"/>
      <c r="F39" s="47" t="s">
        <v>196</v>
      </c>
      <c r="G39" s="23">
        <v>4000000</v>
      </c>
    </row>
    <row r="40" spans="2:7" ht="29.25" customHeight="1" x14ac:dyDescent="0.25">
      <c r="B40" s="96"/>
      <c r="C40" s="90"/>
      <c r="D40" s="88"/>
      <c r="E40" s="86"/>
      <c r="F40" s="47" t="s">
        <v>197</v>
      </c>
      <c r="G40" s="23">
        <v>36000000</v>
      </c>
    </row>
    <row r="41" spans="2:7" ht="29.25" customHeight="1" x14ac:dyDescent="0.25">
      <c r="B41" s="96"/>
      <c r="C41" s="90"/>
      <c r="D41" s="87" t="s">
        <v>144</v>
      </c>
      <c r="E41" s="84" t="s">
        <v>100</v>
      </c>
      <c r="F41" s="47" t="s">
        <v>250</v>
      </c>
      <c r="G41" s="23">
        <v>5000000</v>
      </c>
    </row>
    <row r="42" spans="2:7" ht="29.25" customHeight="1" x14ac:dyDescent="0.25">
      <c r="B42" s="96"/>
      <c r="C42" s="90"/>
      <c r="D42" s="88"/>
      <c r="E42" s="86"/>
      <c r="F42" s="47" t="s">
        <v>251</v>
      </c>
      <c r="G42" s="23">
        <v>5500000</v>
      </c>
    </row>
    <row r="43" spans="2:7" ht="29.25" customHeight="1" x14ac:dyDescent="0.25">
      <c r="B43" s="96"/>
      <c r="C43" s="90"/>
      <c r="D43" s="46" t="s">
        <v>145</v>
      </c>
      <c r="E43" s="8" t="s">
        <v>100</v>
      </c>
      <c r="F43" s="47" t="s">
        <v>238</v>
      </c>
      <c r="G43" s="23">
        <v>5000000</v>
      </c>
    </row>
    <row r="44" spans="2:7" ht="29.25" customHeight="1" x14ac:dyDescent="0.25">
      <c r="B44" s="96"/>
      <c r="C44" s="90"/>
      <c r="D44" s="87" t="s">
        <v>146</v>
      </c>
      <c r="E44" s="116" t="s">
        <v>101</v>
      </c>
      <c r="F44" s="47" t="s">
        <v>234</v>
      </c>
      <c r="G44" s="23">
        <v>2000000</v>
      </c>
    </row>
    <row r="45" spans="2:7" ht="29.25" customHeight="1" x14ac:dyDescent="0.25">
      <c r="B45" s="96"/>
      <c r="C45" s="90"/>
      <c r="D45" s="89"/>
      <c r="E45" s="117"/>
      <c r="F45" s="47" t="s">
        <v>235</v>
      </c>
      <c r="G45" s="23">
        <v>1000000</v>
      </c>
    </row>
    <row r="46" spans="2:7" ht="29.25" customHeight="1" x14ac:dyDescent="0.25">
      <c r="B46" s="96"/>
      <c r="C46" s="90"/>
      <c r="D46" s="89"/>
      <c r="E46" s="117"/>
      <c r="F46" s="47" t="s">
        <v>236</v>
      </c>
      <c r="G46" s="23">
        <v>3000000</v>
      </c>
    </row>
    <row r="47" spans="2:7" ht="29.25" customHeight="1" x14ac:dyDescent="0.25">
      <c r="B47" s="96"/>
      <c r="C47" s="90"/>
      <c r="D47" s="88"/>
      <c r="E47" s="118"/>
      <c r="F47" s="47" t="s">
        <v>237</v>
      </c>
      <c r="G47" s="23">
        <v>36000000</v>
      </c>
    </row>
    <row r="48" spans="2:7" ht="29.25" customHeight="1" x14ac:dyDescent="0.25">
      <c r="B48" s="87" t="s">
        <v>104</v>
      </c>
      <c r="C48" s="84" t="s">
        <v>132</v>
      </c>
      <c r="D48" s="87" t="s">
        <v>147</v>
      </c>
      <c r="E48" s="84" t="s">
        <v>108</v>
      </c>
      <c r="F48" s="48" t="s">
        <v>200</v>
      </c>
      <c r="G48" s="25">
        <v>4000000</v>
      </c>
    </row>
    <row r="49" spans="2:7" ht="29.25" customHeight="1" x14ac:dyDescent="0.25">
      <c r="B49" s="89"/>
      <c r="C49" s="85"/>
      <c r="D49" s="89"/>
      <c r="E49" s="85"/>
      <c r="F49" s="48" t="s">
        <v>201</v>
      </c>
      <c r="G49" s="25">
        <v>5600000</v>
      </c>
    </row>
    <row r="50" spans="2:7" ht="29.25" customHeight="1" x14ac:dyDescent="0.25">
      <c r="B50" s="89"/>
      <c r="C50" s="85"/>
      <c r="D50" s="89"/>
      <c r="E50" s="85"/>
      <c r="F50" s="48" t="s">
        <v>202</v>
      </c>
      <c r="G50" s="25">
        <v>27400000</v>
      </c>
    </row>
    <row r="51" spans="2:7" ht="29.25" customHeight="1" x14ac:dyDescent="0.25">
      <c r="B51" s="89"/>
      <c r="C51" s="85"/>
      <c r="D51" s="89"/>
      <c r="E51" s="85"/>
      <c r="F51" s="48" t="s">
        <v>203</v>
      </c>
      <c r="G51" s="25">
        <v>1000000</v>
      </c>
    </row>
    <row r="52" spans="2:7" ht="29.25" customHeight="1" x14ac:dyDescent="0.25">
      <c r="B52" s="89"/>
      <c r="C52" s="85"/>
      <c r="D52" s="89"/>
      <c r="E52" s="85"/>
      <c r="F52" s="48" t="s">
        <v>204</v>
      </c>
      <c r="G52" s="25">
        <v>1000000</v>
      </c>
    </row>
    <row r="53" spans="2:7" ht="29.25" customHeight="1" x14ac:dyDescent="0.25">
      <c r="B53" s="89"/>
      <c r="C53" s="85"/>
      <c r="D53" s="88"/>
      <c r="E53" s="86"/>
      <c r="F53" s="48" t="s">
        <v>205</v>
      </c>
      <c r="G53" s="25">
        <v>1000000</v>
      </c>
    </row>
    <row r="54" spans="2:7" ht="29.25" customHeight="1" x14ac:dyDescent="0.25">
      <c r="B54" s="89"/>
      <c r="C54" s="90" t="s">
        <v>132</v>
      </c>
      <c r="D54" s="87" t="s">
        <v>148</v>
      </c>
      <c r="E54" s="84" t="s">
        <v>108</v>
      </c>
      <c r="F54" s="48" t="s">
        <v>200</v>
      </c>
      <c r="G54" s="25">
        <v>1000000</v>
      </c>
    </row>
    <row r="55" spans="2:7" ht="29.25" customHeight="1" x14ac:dyDescent="0.25">
      <c r="B55" s="89"/>
      <c r="C55" s="90"/>
      <c r="D55" s="89"/>
      <c r="E55" s="85"/>
      <c r="F55" s="48" t="s">
        <v>201</v>
      </c>
      <c r="G55" s="25">
        <v>1400000</v>
      </c>
    </row>
    <row r="56" spans="2:7" ht="29.25" customHeight="1" x14ac:dyDescent="0.25">
      <c r="B56" s="88"/>
      <c r="C56" s="90"/>
      <c r="D56" s="88"/>
      <c r="E56" s="86"/>
      <c r="F56" s="48" t="s">
        <v>202</v>
      </c>
      <c r="G56" s="25">
        <v>7600000</v>
      </c>
    </row>
    <row r="57" spans="2:7" ht="29.25" customHeight="1" x14ac:dyDescent="0.25">
      <c r="B57" s="87" t="s">
        <v>109</v>
      </c>
      <c r="C57" s="84" t="s">
        <v>149</v>
      </c>
      <c r="D57" s="87" t="s">
        <v>150</v>
      </c>
      <c r="E57" s="84" t="s">
        <v>110</v>
      </c>
      <c r="F57" s="48" t="s">
        <v>188</v>
      </c>
      <c r="G57" s="25">
        <v>83500000</v>
      </c>
    </row>
    <row r="58" spans="2:7" ht="29.25" customHeight="1" x14ac:dyDescent="0.25">
      <c r="B58" s="89"/>
      <c r="C58" s="85"/>
      <c r="D58" s="89"/>
      <c r="E58" s="85"/>
      <c r="F58" s="48" t="s">
        <v>189</v>
      </c>
      <c r="G58" s="25">
        <v>2000000</v>
      </c>
    </row>
    <row r="59" spans="2:7" ht="29.25" customHeight="1" x14ac:dyDescent="0.25">
      <c r="B59" s="89"/>
      <c r="C59" s="85"/>
      <c r="D59" s="88"/>
      <c r="E59" s="85"/>
      <c r="F59" s="48" t="s">
        <v>205</v>
      </c>
      <c r="G59" s="25">
        <v>500000</v>
      </c>
    </row>
    <row r="60" spans="2:7" ht="29.25" customHeight="1" x14ac:dyDescent="0.25">
      <c r="B60" s="89"/>
      <c r="C60" s="85"/>
      <c r="D60" s="87" t="s">
        <v>151</v>
      </c>
      <c r="E60" s="85"/>
      <c r="F60" s="67" t="s">
        <v>221</v>
      </c>
      <c r="G60" s="68">
        <v>8000000</v>
      </c>
    </row>
    <row r="61" spans="2:7" ht="29.25" customHeight="1" x14ac:dyDescent="0.25">
      <c r="B61" s="89"/>
      <c r="C61" s="85"/>
      <c r="D61" s="89"/>
      <c r="E61" s="85"/>
      <c r="F61" s="67" t="s">
        <v>202</v>
      </c>
      <c r="G61" s="68">
        <v>26500000</v>
      </c>
    </row>
    <row r="62" spans="2:7" ht="29.25" customHeight="1" x14ac:dyDescent="0.25">
      <c r="B62" s="89"/>
      <c r="C62" s="85"/>
      <c r="D62" s="89"/>
      <c r="E62" s="85"/>
      <c r="F62" s="67" t="s">
        <v>205</v>
      </c>
      <c r="G62" s="68">
        <v>500000</v>
      </c>
    </row>
    <row r="63" spans="2:7" ht="29.25" customHeight="1" x14ac:dyDescent="0.25">
      <c r="B63" s="89"/>
      <c r="C63" s="85"/>
      <c r="D63" s="89"/>
      <c r="E63" s="85"/>
      <c r="F63" s="67" t="s">
        <v>222</v>
      </c>
      <c r="G63" s="68">
        <v>11000000</v>
      </c>
    </row>
    <row r="64" spans="2:7" ht="29.25" customHeight="1" x14ac:dyDescent="0.25">
      <c r="B64" s="88"/>
      <c r="C64" s="86"/>
      <c r="D64" s="88"/>
      <c r="E64" s="86"/>
      <c r="F64" s="67" t="s">
        <v>223</v>
      </c>
      <c r="G64" s="68">
        <v>8000000</v>
      </c>
    </row>
    <row r="65" spans="2:7" ht="29.25" customHeight="1" x14ac:dyDescent="0.25">
      <c r="B65" s="87" t="s">
        <v>113</v>
      </c>
      <c r="C65" s="84" t="s">
        <v>152</v>
      </c>
      <c r="D65" s="87" t="s">
        <v>153</v>
      </c>
      <c r="E65" s="84" t="s">
        <v>118</v>
      </c>
      <c r="F65" s="48" t="s">
        <v>186</v>
      </c>
      <c r="G65" s="25">
        <v>5000000</v>
      </c>
    </row>
    <row r="66" spans="2:7" ht="29.25" customHeight="1" x14ac:dyDescent="0.25">
      <c r="B66" s="89"/>
      <c r="C66" s="85"/>
      <c r="D66" s="89"/>
      <c r="E66" s="85"/>
      <c r="F66" s="48" t="s">
        <v>190</v>
      </c>
      <c r="G66" s="25">
        <v>6000000</v>
      </c>
    </row>
    <row r="67" spans="2:7" ht="29.25" customHeight="1" x14ac:dyDescent="0.25">
      <c r="B67" s="89"/>
      <c r="C67" s="85"/>
      <c r="D67" s="88"/>
      <c r="E67" s="86"/>
      <c r="F67" s="48" t="s">
        <v>187</v>
      </c>
      <c r="G67" s="25">
        <v>13000000</v>
      </c>
    </row>
    <row r="68" spans="2:7" ht="29.25" customHeight="1" x14ac:dyDescent="0.25">
      <c r="B68" s="89"/>
      <c r="C68" s="85"/>
      <c r="D68" s="87" t="s">
        <v>154</v>
      </c>
      <c r="E68" s="84" t="s">
        <v>119</v>
      </c>
      <c r="F68" s="48" t="s">
        <v>252</v>
      </c>
      <c r="G68" s="25">
        <v>5000000</v>
      </c>
    </row>
    <row r="69" spans="2:7" ht="29.25" customHeight="1" x14ac:dyDescent="0.25">
      <c r="B69" s="89"/>
      <c r="C69" s="85"/>
      <c r="D69" s="88"/>
      <c r="E69" s="86"/>
      <c r="F69" s="48" t="s">
        <v>253</v>
      </c>
      <c r="G69" s="25">
        <v>6500000</v>
      </c>
    </row>
    <row r="70" spans="2:7" ht="29.25" customHeight="1" x14ac:dyDescent="0.25">
      <c r="B70" s="89"/>
      <c r="C70" s="85"/>
      <c r="D70" s="87" t="s">
        <v>155</v>
      </c>
      <c r="E70" s="84" t="s">
        <v>120</v>
      </c>
      <c r="F70" s="48" t="s">
        <v>254</v>
      </c>
      <c r="G70" s="25">
        <v>31000000</v>
      </c>
    </row>
    <row r="71" spans="2:7" ht="29.25" customHeight="1" x14ac:dyDescent="0.25">
      <c r="B71" s="89"/>
      <c r="C71" s="85"/>
      <c r="D71" s="88"/>
      <c r="E71" s="86"/>
      <c r="F71" s="48" t="s">
        <v>255</v>
      </c>
      <c r="G71" s="25">
        <v>15000000</v>
      </c>
    </row>
    <row r="72" spans="2:7" ht="29.25" customHeight="1" x14ac:dyDescent="0.25">
      <c r="B72" s="89"/>
      <c r="C72" s="85"/>
      <c r="D72" s="87" t="s">
        <v>156</v>
      </c>
      <c r="E72" s="84" t="s">
        <v>121</v>
      </c>
      <c r="F72" s="48" t="s">
        <v>256</v>
      </c>
      <c r="G72" s="25">
        <v>12000000</v>
      </c>
    </row>
    <row r="73" spans="2:7" ht="29.25" customHeight="1" x14ac:dyDescent="0.25">
      <c r="B73" s="88"/>
      <c r="C73" s="86"/>
      <c r="D73" s="88"/>
      <c r="E73" s="86"/>
      <c r="F73" s="48" t="s">
        <v>257</v>
      </c>
      <c r="G73" s="25">
        <v>11000000</v>
      </c>
    </row>
    <row r="74" spans="2:7" ht="29.25" customHeight="1" x14ac:dyDescent="0.25">
      <c r="B74" s="87" t="s">
        <v>122</v>
      </c>
      <c r="C74" s="84" t="s">
        <v>157</v>
      </c>
      <c r="D74" s="87" t="s">
        <v>158</v>
      </c>
      <c r="E74" s="84" t="s">
        <v>127</v>
      </c>
      <c r="F74" s="48" t="s">
        <v>256</v>
      </c>
      <c r="G74" s="25">
        <v>25160862</v>
      </c>
    </row>
    <row r="75" spans="2:7" ht="29.25" customHeight="1" x14ac:dyDescent="0.25">
      <c r="B75" s="89"/>
      <c r="C75" s="85"/>
      <c r="D75" s="89"/>
      <c r="E75" s="85"/>
      <c r="F75" s="48" t="s">
        <v>257</v>
      </c>
      <c r="G75" s="25">
        <v>20000000</v>
      </c>
    </row>
    <row r="76" spans="2:7" ht="29.25" customHeight="1" x14ac:dyDescent="0.25">
      <c r="B76" s="89"/>
      <c r="C76" s="85"/>
      <c r="D76" s="88"/>
      <c r="E76" s="86"/>
      <c r="F76" s="48" t="s">
        <v>258</v>
      </c>
      <c r="G76" s="25">
        <v>20000000</v>
      </c>
    </row>
    <row r="77" spans="2:7" ht="29.25" customHeight="1" x14ac:dyDescent="0.25">
      <c r="B77" s="89"/>
      <c r="C77" s="85"/>
      <c r="D77" s="46" t="s">
        <v>159</v>
      </c>
      <c r="E77" s="8" t="s">
        <v>127</v>
      </c>
      <c r="F77" s="48" t="s">
        <v>259</v>
      </c>
      <c r="G77" s="25">
        <v>25000000</v>
      </c>
    </row>
    <row r="78" spans="2:7" ht="36.75" customHeight="1" x14ac:dyDescent="0.25">
      <c r="B78" s="89"/>
      <c r="C78" s="85"/>
      <c r="D78" s="87" t="s">
        <v>160</v>
      </c>
      <c r="E78" s="84" t="s">
        <v>128</v>
      </c>
      <c r="F78" s="48" t="s">
        <v>256</v>
      </c>
      <c r="G78" s="25">
        <v>25000000</v>
      </c>
    </row>
    <row r="79" spans="2:7" ht="24" customHeight="1" x14ac:dyDescent="0.25">
      <c r="B79" s="89"/>
      <c r="C79" s="85"/>
      <c r="D79" s="89"/>
      <c r="E79" s="85"/>
      <c r="F79" s="48" t="s">
        <v>257</v>
      </c>
      <c r="G79" s="25">
        <v>10000000</v>
      </c>
    </row>
    <row r="80" spans="2:7" ht="24.75" customHeight="1" x14ac:dyDescent="0.25">
      <c r="B80" s="89"/>
      <c r="C80" s="85"/>
      <c r="D80" s="88"/>
      <c r="E80" s="86"/>
      <c r="F80" s="48" t="s">
        <v>258</v>
      </c>
      <c r="G80" s="25">
        <v>9000000</v>
      </c>
    </row>
    <row r="81" spans="2:7" ht="29.25" customHeight="1" x14ac:dyDescent="0.25">
      <c r="B81" s="89"/>
      <c r="C81" s="85"/>
      <c r="D81" s="46" t="s">
        <v>161</v>
      </c>
      <c r="E81" s="8" t="s">
        <v>128</v>
      </c>
      <c r="F81" s="48" t="s">
        <v>260</v>
      </c>
      <c r="G81" s="25">
        <v>3000000</v>
      </c>
    </row>
    <row r="82" spans="2:7" ht="29.25" customHeight="1" x14ac:dyDescent="0.25">
      <c r="B82" s="88"/>
      <c r="C82" s="86"/>
      <c r="D82" s="54" t="s">
        <v>208</v>
      </c>
      <c r="E82" s="8" t="s">
        <v>128</v>
      </c>
      <c r="F82" s="48" t="s">
        <v>259</v>
      </c>
      <c r="G82" s="25">
        <v>8000000</v>
      </c>
    </row>
    <row r="83" spans="2:7" ht="37.5" customHeight="1" x14ac:dyDescent="0.25">
      <c r="B83" s="87" t="s">
        <v>211</v>
      </c>
      <c r="C83" s="90" t="s">
        <v>75</v>
      </c>
      <c r="D83" s="46" t="s">
        <v>162</v>
      </c>
      <c r="E83" s="84" t="s">
        <v>36</v>
      </c>
      <c r="F83" s="84">
        <v>144</v>
      </c>
      <c r="G83" s="102">
        <v>32914693</v>
      </c>
    </row>
    <row r="84" spans="2:7" ht="39" customHeight="1" x14ac:dyDescent="0.25">
      <c r="B84" s="88"/>
      <c r="C84" s="90"/>
      <c r="D84" s="46" t="s">
        <v>163</v>
      </c>
      <c r="E84" s="86"/>
      <c r="F84" s="86"/>
      <c r="G84" s="103"/>
    </row>
    <row r="85" spans="2:7" ht="37.5" customHeight="1" x14ac:dyDescent="0.25">
      <c r="B85" s="96" t="s">
        <v>37</v>
      </c>
      <c r="C85" s="90" t="s">
        <v>75</v>
      </c>
      <c r="D85" s="46" t="s">
        <v>164</v>
      </c>
      <c r="E85" s="84" t="s">
        <v>38</v>
      </c>
      <c r="F85" s="8">
        <v>148</v>
      </c>
      <c r="G85" s="23">
        <v>9649733</v>
      </c>
    </row>
    <row r="86" spans="2:7" ht="34.5" customHeight="1" x14ac:dyDescent="0.25">
      <c r="B86" s="96"/>
      <c r="C86" s="90"/>
      <c r="D86" s="46" t="s">
        <v>165</v>
      </c>
      <c r="E86" s="85"/>
      <c r="F86" s="84">
        <v>149</v>
      </c>
      <c r="G86" s="102">
        <v>58565955</v>
      </c>
    </row>
    <row r="87" spans="2:7" ht="33" customHeight="1" x14ac:dyDescent="0.25">
      <c r="B87" s="96"/>
      <c r="C87" s="90"/>
      <c r="D87" s="46" t="s">
        <v>166</v>
      </c>
      <c r="E87" s="85"/>
      <c r="F87" s="85"/>
      <c r="G87" s="115"/>
    </row>
    <row r="88" spans="2:7" ht="32.25" customHeight="1" x14ac:dyDescent="0.25">
      <c r="B88" s="96"/>
      <c r="C88" s="90"/>
      <c r="D88" s="46" t="s">
        <v>167</v>
      </c>
      <c r="E88" s="86"/>
      <c r="F88" s="86"/>
      <c r="G88" s="103"/>
    </row>
    <row r="89" spans="2:7" ht="32.25" customHeight="1" x14ac:dyDescent="0.25">
      <c r="B89" s="96"/>
      <c r="C89" s="90"/>
      <c r="D89" s="46" t="s">
        <v>168</v>
      </c>
      <c r="E89" s="8" t="s">
        <v>52</v>
      </c>
      <c r="F89" s="8">
        <v>151</v>
      </c>
      <c r="G89" s="23">
        <v>3925410</v>
      </c>
    </row>
    <row r="90" spans="2:7" ht="29.25" customHeight="1" x14ac:dyDescent="0.25">
      <c r="B90" s="87" t="s">
        <v>76</v>
      </c>
      <c r="C90" s="84" t="s">
        <v>75</v>
      </c>
      <c r="D90" s="46" t="s">
        <v>169</v>
      </c>
      <c r="E90" s="90" t="s">
        <v>48</v>
      </c>
      <c r="F90" s="8">
        <v>153</v>
      </c>
      <c r="G90" s="23">
        <v>13667464</v>
      </c>
    </row>
    <row r="91" spans="2:7" ht="33.75" customHeight="1" x14ac:dyDescent="0.25">
      <c r="B91" s="89"/>
      <c r="C91" s="85"/>
      <c r="D91" s="46" t="s">
        <v>170</v>
      </c>
      <c r="E91" s="90"/>
      <c r="F91" s="8">
        <v>138</v>
      </c>
      <c r="G91" s="23">
        <v>14111945</v>
      </c>
    </row>
    <row r="92" spans="2:7" ht="33.75" customHeight="1" x14ac:dyDescent="0.25">
      <c r="B92" s="89"/>
      <c r="C92" s="85"/>
      <c r="D92" s="46" t="s">
        <v>171</v>
      </c>
      <c r="E92" s="8" t="s">
        <v>49</v>
      </c>
      <c r="F92" s="8">
        <v>157</v>
      </c>
      <c r="G92" s="23">
        <v>4141979</v>
      </c>
    </row>
    <row r="93" spans="2:7" ht="24.75" customHeight="1" x14ac:dyDescent="0.25">
      <c r="B93" s="89"/>
      <c r="C93" s="85"/>
      <c r="D93" s="96" t="s">
        <v>172</v>
      </c>
      <c r="E93" s="90" t="s">
        <v>50</v>
      </c>
      <c r="F93" s="8">
        <v>159</v>
      </c>
      <c r="G93" s="23">
        <v>17276155</v>
      </c>
    </row>
    <row r="94" spans="2:7" ht="21.75" customHeight="1" x14ac:dyDescent="0.25">
      <c r="B94" s="89"/>
      <c r="C94" s="85"/>
      <c r="D94" s="96"/>
      <c r="E94" s="90"/>
      <c r="F94" s="8">
        <v>161</v>
      </c>
      <c r="G94" s="23">
        <v>17276154</v>
      </c>
    </row>
    <row r="95" spans="2:7" x14ac:dyDescent="0.25">
      <c r="B95" s="89"/>
      <c r="C95" s="85"/>
      <c r="D95" s="96"/>
      <c r="E95" s="90"/>
      <c r="F95" s="90">
        <v>158</v>
      </c>
      <c r="G95" s="114">
        <v>36928268</v>
      </c>
    </row>
    <row r="96" spans="2:7" ht="43.5" customHeight="1" x14ac:dyDescent="0.25">
      <c r="B96" s="89"/>
      <c r="C96" s="85"/>
      <c r="D96" s="46" t="s">
        <v>173</v>
      </c>
      <c r="E96" s="90"/>
      <c r="F96" s="90"/>
      <c r="G96" s="114"/>
    </row>
    <row r="97" spans="2:7" ht="25.5" customHeight="1" x14ac:dyDescent="0.25">
      <c r="B97" s="89"/>
      <c r="C97" s="85"/>
      <c r="D97" s="87" t="s">
        <v>174</v>
      </c>
      <c r="E97" s="84" t="s">
        <v>51</v>
      </c>
      <c r="F97" s="8">
        <v>159</v>
      </c>
      <c r="G97" s="23">
        <v>26182711</v>
      </c>
    </row>
    <row r="98" spans="2:7" ht="23.25" customHeight="1" x14ac:dyDescent="0.25">
      <c r="B98" s="88"/>
      <c r="C98" s="86"/>
      <c r="D98" s="88"/>
      <c r="E98" s="86"/>
      <c r="F98" s="8">
        <v>163</v>
      </c>
      <c r="G98" s="23">
        <v>2955466</v>
      </c>
    </row>
    <row r="99" spans="2:7" ht="38.25" customHeight="1" x14ac:dyDescent="0.25">
      <c r="B99" s="96" t="s">
        <v>77</v>
      </c>
      <c r="C99" s="90" t="s">
        <v>75</v>
      </c>
      <c r="D99" s="87" t="s">
        <v>175</v>
      </c>
      <c r="E99" s="90" t="s">
        <v>62</v>
      </c>
      <c r="F99" s="8">
        <v>134</v>
      </c>
      <c r="G99" s="23">
        <v>46000648</v>
      </c>
    </row>
    <row r="100" spans="2:7" x14ac:dyDescent="0.25">
      <c r="B100" s="96"/>
      <c r="C100" s="90"/>
      <c r="D100" s="88"/>
      <c r="E100" s="90"/>
      <c r="F100" s="84">
        <v>136</v>
      </c>
      <c r="G100" s="102">
        <v>45193945</v>
      </c>
    </row>
    <row r="101" spans="2:7" ht="25.5" x14ac:dyDescent="0.25">
      <c r="B101" s="96"/>
      <c r="C101" s="90"/>
      <c r="D101" s="46" t="s">
        <v>176</v>
      </c>
      <c r="E101" s="90"/>
      <c r="F101" s="85"/>
      <c r="G101" s="115"/>
    </row>
    <row r="102" spans="2:7" ht="33.75" customHeight="1" x14ac:dyDescent="0.25">
      <c r="B102" s="96"/>
      <c r="C102" s="90"/>
      <c r="D102" s="46" t="s">
        <v>177</v>
      </c>
      <c r="E102" s="90"/>
      <c r="F102" s="86"/>
      <c r="G102" s="103"/>
    </row>
    <row r="103" spans="2:7" ht="33.75" customHeight="1" x14ac:dyDescent="0.25">
      <c r="B103" s="96"/>
      <c r="C103" s="90"/>
      <c r="D103" s="46" t="s">
        <v>178</v>
      </c>
      <c r="E103" s="8" t="s">
        <v>63</v>
      </c>
      <c r="F103" s="8">
        <v>139</v>
      </c>
      <c r="G103" s="23">
        <v>330000</v>
      </c>
    </row>
    <row r="104" spans="2:7" ht="30.75" customHeight="1" x14ac:dyDescent="0.25">
      <c r="B104" s="96"/>
      <c r="C104" s="90"/>
      <c r="D104" s="46" t="s">
        <v>179</v>
      </c>
      <c r="E104" s="8" t="s">
        <v>64</v>
      </c>
      <c r="F104" s="8">
        <v>142</v>
      </c>
      <c r="G104" s="23">
        <v>10012664</v>
      </c>
    </row>
    <row r="105" spans="2:7" ht="44.25" customHeight="1" x14ac:dyDescent="0.25">
      <c r="B105" s="96"/>
      <c r="C105" s="90"/>
      <c r="D105" s="46" t="s">
        <v>180</v>
      </c>
      <c r="E105" s="90" t="s">
        <v>36</v>
      </c>
      <c r="F105" s="8">
        <v>146</v>
      </c>
      <c r="G105" s="23">
        <v>19100000</v>
      </c>
    </row>
    <row r="106" spans="2:7" ht="30.75" customHeight="1" x14ac:dyDescent="0.25">
      <c r="B106" s="96"/>
      <c r="C106" s="90"/>
      <c r="D106" s="46" t="s">
        <v>181</v>
      </c>
      <c r="E106" s="90"/>
      <c r="F106" s="84">
        <v>134</v>
      </c>
      <c r="G106" s="102">
        <v>7000000</v>
      </c>
    </row>
    <row r="107" spans="2:7" ht="25.5" x14ac:dyDescent="0.25">
      <c r="B107" s="96"/>
      <c r="C107" s="90"/>
      <c r="D107" s="46" t="s">
        <v>182</v>
      </c>
      <c r="E107" s="90"/>
      <c r="F107" s="86"/>
      <c r="G107" s="103"/>
    </row>
    <row r="108" spans="2:7" ht="38.25" customHeight="1" x14ac:dyDescent="0.25">
      <c r="B108" s="96"/>
      <c r="C108" s="90"/>
      <c r="D108" s="46" t="s">
        <v>183</v>
      </c>
      <c r="E108" s="8" t="s">
        <v>52</v>
      </c>
      <c r="F108" s="8">
        <v>151</v>
      </c>
      <c r="G108" s="23">
        <v>20000000</v>
      </c>
    </row>
    <row r="109" spans="2:7" ht="38.25" customHeight="1" x14ac:dyDescent="0.25">
      <c r="B109" s="96"/>
      <c r="C109" s="90"/>
      <c r="D109" s="46" t="s">
        <v>184</v>
      </c>
      <c r="E109" s="8" t="s">
        <v>51</v>
      </c>
      <c r="F109" s="8">
        <v>134</v>
      </c>
      <c r="G109" s="23">
        <v>3000000</v>
      </c>
    </row>
    <row r="110" spans="2:7" ht="37.5" customHeight="1" x14ac:dyDescent="0.25">
      <c r="B110" s="96"/>
      <c r="C110" s="90"/>
      <c r="D110" s="46" t="s">
        <v>224</v>
      </c>
      <c r="E110" s="8" t="s">
        <v>63</v>
      </c>
      <c r="F110" s="8">
        <v>139</v>
      </c>
      <c r="G110" s="23">
        <v>220000</v>
      </c>
    </row>
    <row r="111" spans="2:7" x14ac:dyDescent="0.25">
      <c r="B111" s="87" t="s">
        <v>129</v>
      </c>
      <c r="C111" s="84" t="s">
        <v>185</v>
      </c>
      <c r="D111" s="87" t="s">
        <v>229</v>
      </c>
      <c r="E111" s="84" t="s">
        <v>185</v>
      </c>
      <c r="F111" s="84">
        <v>179</v>
      </c>
      <c r="G111" s="102">
        <v>3200000</v>
      </c>
    </row>
    <row r="112" spans="2:7" x14ac:dyDescent="0.25">
      <c r="B112" s="89"/>
      <c r="C112" s="85"/>
      <c r="D112" s="93"/>
      <c r="E112" s="85"/>
      <c r="F112" s="86"/>
      <c r="G112" s="103"/>
    </row>
    <row r="113" spans="2:7" x14ac:dyDescent="0.25">
      <c r="B113" s="91"/>
      <c r="C113" s="91"/>
      <c r="D113" s="94"/>
      <c r="E113" s="97"/>
      <c r="F113" s="70">
        <v>180</v>
      </c>
      <c r="G113" s="58">
        <v>34839138</v>
      </c>
    </row>
    <row r="114" spans="2:7" x14ac:dyDescent="0.25">
      <c r="B114" s="91"/>
      <c r="C114" s="91"/>
      <c r="D114" s="94"/>
      <c r="E114" s="97"/>
      <c r="F114" s="70">
        <v>181</v>
      </c>
      <c r="G114" s="58">
        <v>2200000</v>
      </c>
    </row>
    <row r="115" spans="2:7" x14ac:dyDescent="0.25">
      <c r="B115" s="92"/>
      <c r="C115" s="92"/>
      <c r="D115" s="95"/>
      <c r="E115" s="98"/>
      <c r="F115" s="70">
        <v>182</v>
      </c>
      <c r="G115" s="58">
        <v>1711237</v>
      </c>
    </row>
    <row r="116" spans="2:7" ht="26.25" x14ac:dyDescent="0.25">
      <c r="B116" s="71" t="s">
        <v>193</v>
      </c>
      <c r="C116" s="70" t="s">
        <v>185</v>
      </c>
      <c r="D116" s="72" t="s">
        <v>230</v>
      </c>
      <c r="E116" s="70" t="s">
        <v>185</v>
      </c>
      <c r="F116" s="70">
        <v>180</v>
      </c>
      <c r="G116" s="58">
        <v>16406810</v>
      </c>
    </row>
  </sheetData>
  <mergeCells count="92">
    <mergeCell ref="G17:G18"/>
    <mergeCell ref="F17:F18"/>
    <mergeCell ref="G95:G96"/>
    <mergeCell ref="E105:E107"/>
    <mergeCell ref="E93:E96"/>
    <mergeCell ref="G83:G84"/>
    <mergeCell ref="F83:F84"/>
    <mergeCell ref="E65:E67"/>
    <mergeCell ref="G100:G102"/>
    <mergeCell ref="G106:G107"/>
    <mergeCell ref="E48:E53"/>
    <mergeCell ref="G86:G88"/>
    <mergeCell ref="E44:E47"/>
    <mergeCell ref="E20:E24"/>
    <mergeCell ref="E25:E27"/>
    <mergeCell ref="E29:E33"/>
    <mergeCell ref="B5:B19"/>
    <mergeCell ref="D34:D36"/>
    <mergeCell ref="E34:E3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20:B47"/>
    <mergeCell ref="C20:C47"/>
    <mergeCell ref="D20:D24"/>
    <mergeCell ref="C5:C19"/>
    <mergeCell ref="G111:G112"/>
    <mergeCell ref="E41:E42"/>
    <mergeCell ref="E37:E40"/>
    <mergeCell ref="D68:D69"/>
    <mergeCell ref="E68:E69"/>
    <mergeCell ref="D70:D71"/>
    <mergeCell ref="E70:E71"/>
    <mergeCell ref="D57:D59"/>
    <mergeCell ref="D60:D64"/>
    <mergeCell ref="D54:D56"/>
    <mergeCell ref="E54:E56"/>
    <mergeCell ref="E57:E64"/>
    <mergeCell ref="C90:C98"/>
    <mergeCell ref="D93:D95"/>
    <mergeCell ref="F95:F96"/>
    <mergeCell ref="E111:E115"/>
    <mergeCell ref="F111:F112"/>
    <mergeCell ref="D25:D27"/>
    <mergeCell ref="D41:D42"/>
    <mergeCell ref="D29:D33"/>
    <mergeCell ref="E83:E84"/>
    <mergeCell ref="E90:E91"/>
    <mergeCell ref="E85:E88"/>
    <mergeCell ref="D97:D98"/>
    <mergeCell ref="E97:E98"/>
    <mergeCell ref="F86:F88"/>
    <mergeCell ref="D99:D100"/>
    <mergeCell ref="F100:F102"/>
    <mergeCell ref="E99:E102"/>
    <mergeCell ref="F106:F107"/>
    <mergeCell ref="D37:D40"/>
    <mergeCell ref="B57:B64"/>
    <mergeCell ref="C57:C64"/>
    <mergeCell ref="B111:B115"/>
    <mergeCell ref="C111:C115"/>
    <mergeCell ref="D111:D115"/>
    <mergeCell ref="B90:B98"/>
    <mergeCell ref="B83:B84"/>
    <mergeCell ref="C83:C84"/>
    <mergeCell ref="C85:C89"/>
    <mergeCell ref="B85:B89"/>
    <mergeCell ref="B99:B110"/>
    <mergeCell ref="C99:C110"/>
    <mergeCell ref="D74:D76"/>
    <mergeCell ref="D48:D53"/>
    <mergeCell ref="D44:D47"/>
    <mergeCell ref="B48:B56"/>
    <mergeCell ref="C48:C53"/>
    <mergeCell ref="C54:C56"/>
    <mergeCell ref="E74:E76"/>
    <mergeCell ref="D72:D73"/>
    <mergeCell ref="E72:E73"/>
    <mergeCell ref="B74:B82"/>
    <mergeCell ref="C74:C82"/>
    <mergeCell ref="C65:C73"/>
    <mergeCell ref="B65:B73"/>
    <mergeCell ref="E78:E80"/>
    <mergeCell ref="D78:D80"/>
    <mergeCell ref="D65:D67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2024-01-16T13:53:22Z</cp:lastPrinted>
  <dcterms:created xsi:type="dcterms:W3CDTF">2022-12-16T06:55:47Z</dcterms:created>
  <dcterms:modified xsi:type="dcterms:W3CDTF">2024-01-16T14:15:41Z</dcterms:modified>
</cp:coreProperties>
</file>