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most\Desktop\SZOP FEŚ 2021-2027\8. SZOP_2021-2027\na Zarząd_24 kwietnia 2024r\po Zarządzie_24.04.2024\"/>
    </mc:Choice>
  </mc:AlternateContent>
  <xr:revisionPtr revIDLastSave="0" documentId="13_ncr:1_{98EC10F2-38AF-4155-829B-716D651C8FB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ącznik 2. Alokacja..." sheetId="1" r:id="rId1"/>
    <sheet name="Załącznik 3. Alokacja..." sheetId="2" r:id="rId2"/>
  </sheets>
  <externalReferences>
    <externalReference r:id="rId3"/>
  </externalReferences>
  <calcPr calcId="191029"/>
</workbook>
</file>

<file path=xl/calcChain.xml><?xml version="1.0" encoding="utf-8"?>
<calcChain xmlns="http://schemas.openxmlformats.org/spreadsheetml/2006/main">
  <c r="B20" i="2" l="1"/>
  <c r="F54" i="2"/>
  <c r="G54" i="2"/>
  <c r="F48" i="2"/>
  <c r="G48" i="2"/>
  <c r="F49" i="2"/>
  <c r="G49" i="2"/>
  <c r="F50" i="2"/>
  <c r="G50" i="2"/>
  <c r="F51" i="2"/>
  <c r="G51" i="2"/>
  <c r="F52" i="2"/>
  <c r="G52" i="2"/>
  <c r="F53" i="2"/>
  <c r="G53" i="2"/>
  <c r="F56" i="1"/>
  <c r="H56" i="1"/>
  <c r="I56" i="1"/>
  <c r="K58" i="1"/>
  <c r="K61" i="1"/>
  <c r="G56" i="1"/>
  <c r="N56" i="1"/>
  <c r="L56" i="1"/>
  <c r="M56" i="1"/>
  <c r="O56" i="1"/>
  <c r="K56" i="1"/>
  <c r="K30" i="1"/>
  <c r="J30" i="1" s="1"/>
  <c r="O23" i="1"/>
  <c r="K26" i="1"/>
  <c r="J26" i="1" s="1"/>
  <c r="J24" i="1"/>
  <c r="K24" i="1"/>
  <c r="J56" i="1" l="1"/>
  <c r="M28" i="1"/>
  <c r="L51" i="1"/>
  <c r="K27" i="1" l="1"/>
  <c r="J27" i="1" s="1"/>
  <c r="K25" i="1"/>
  <c r="J25" i="1" s="1"/>
  <c r="K31" i="1"/>
  <c r="J31" i="1" s="1"/>
  <c r="K32" i="1"/>
  <c r="J32" i="1" s="1"/>
  <c r="K28" i="1"/>
  <c r="J28" i="1" s="1"/>
  <c r="F80" i="1"/>
  <c r="G80" i="1"/>
  <c r="H80" i="1"/>
  <c r="I80" i="1"/>
  <c r="L80" i="1"/>
  <c r="M80" i="1"/>
  <c r="N80" i="1"/>
  <c r="O80" i="1"/>
  <c r="Q80" i="1"/>
  <c r="G105" i="1"/>
  <c r="K111" i="1"/>
  <c r="J111" i="1" s="1"/>
  <c r="E111" i="1"/>
  <c r="Q110" i="1"/>
  <c r="O110" i="1"/>
  <c r="N110" i="1"/>
  <c r="M110" i="1"/>
  <c r="L110" i="1"/>
  <c r="I110" i="1"/>
  <c r="H110" i="1"/>
  <c r="F110" i="1"/>
  <c r="E110" i="1"/>
  <c r="K106" i="1"/>
  <c r="J106" i="1" s="1"/>
  <c r="J105" i="1" s="1"/>
  <c r="E106" i="1"/>
  <c r="E105" i="1" s="1"/>
  <c r="Q105" i="1"/>
  <c r="O105" i="1"/>
  <c r="N105" i="1"/>
  <c r="M105" i="1"/>
  <c r="L105" i="1"/>
  <c r="I105" i="1"/>
  <c r="H105" i="1"/>
  <c r="F105" i="1"/>
  <c r="E94" i="1"/>
  <c r="G90" i="1"/>
  <c r="F90" i="1"/>
  <c r="Q90" i="1"/>
  <c r="O90" i="1"/>
  <c r="N90" i="1"/>
  <c r="M90" i="1"/>
  <c r="L90" i="1"/>
  <c r="H90" i="1"/>
  <c r="K84" i="1"/>
  <c r="J84" i="1" s="1"/>
  <c r="E58" i="1"/>
  <c r="E60" i="1"/>
  <c r="E61" i="1"/>
  <c r="J61" i="1"/>
  <c r="Q23" i="1"/>
  <c r="N23" i="1"/>
  <c r="M23" i="1"/>
  <c r="L23" i="1"/>
  <c r="Q11" i="1"/>
  <c r="M11" i="1"/>
  <c r="L11" i="1"/>
  <c r="N11" i="1"/>
  <c r="O11" i="1"/>
  <c r="K29" i="1"/>
  <c r="J29" i="1" s="1"/>
  <c r="K18" i="1"/>
  <c r="J18" i="1" s="1"/>
  <c r="K17" i="1"/>
  <c r="J17" i="1" s="1"/>
  <c r="K16" i="1"/>
  <c r="J16" i="1" s="1"/>
  <c r="K15" i="1"/>
  <c r="J15" i="1" s="1"/>
  <c r="K14" i="1"/>
  <c r="J14" i="1" s="1"/>
  <c r="K13" i="1"/>
  <c r="J13" i="1" s="1"/>
  <c r="K12" i="1"/>
  <c r="J12" i="1" s="1"/>
  <c r="F11" i="1"/>
  <c r="G11" i="1"/>
  <c r="H11" i="1"/>
  <c r="I11" i="1"/>
  <c r="Q56" i="1"/>
  <c r="K60" i="1"/>
  <c r="J60" i="1" s="1"/>
  <c r="K59" i="1"/>
  <c r="J59" i="1" s="1"/>
  <c r="P59" i="1" s="1"/>
  <c r="J58" i="1"/>
  <c r="K57" i="1"/>
  <c r="J57" i="1" s="1"/>
  <c r="P57" i="1" s="1"/>
  <c r="E57" i="1"/>
  <c r="F48" i="1"/>
  <c r="G48" i="1"/>
  <c r="H48" i="1"/>
  <c r="I48" i="1"/>
  <c r="L48" i="1"/>
  <c r="M48" i="1"/>
  <c r="N48" i="1"/>
  <c r="O48" i="1"/>
  <c r="Q48" i="1"/>
  <c r="K52" i="1"/>
  <c r="J52" i="1" s="1"/>
  <c r="E52" i="1"/>
  <c r="K51" i="1"/>
  <c r="J51" i="1" s="1"/>
  <c r="E51" i="1"/>
  <c r="K50" i="1"/>
  <c r="J50" i="1" s="1"/>
  <c r="E50" i="1"/>
  <c r="K49" i="1"/>
  <c r="J49" i="1" s="1"/>
  <c r="E49" i="1"/>
  <c r="K44" i="1"/>
  <c r="J44" i="1" s="1"/>
  <c r="E44" i="1"/>
  <c r="K43" i="1"/>
  <c r="J43" i="1" s="1"/>
  <c r="E43" i="1"/>
  <c r="O42" i="1"/>
  <c r="N42" i="1"/>
  <c r="M42" i="1"/>
  <c r="L42" i="1"/>
  <c r="I42" i="1"/>
  <c r="H42" i="1"/>
  <c r="G42" i="1"/>
  <c r="F42" i="1"/>
  <c r="F36" i="1"/>
  <c r="G36" i="1"/>
  <c r="H36" i="1"/>
  <c r="I36" i="1"/>
  <c r="L36" i="1"/>
  <c r="M36" i="1"/>
  <c r="N36" i="1"/>
  <c r="O36" i="1"/>
  <c r="K38" i="1"/>
  <c r="J38" i="1" s="1"/>
  <c r="E38" i="1"/>
  <c r="K37" i="1"/>
  <c r="J37" i="1" s="1"/>
  <c r="E37" i="1"/>
  <c r="H23" i="1"/>
  <c r="I23" i="1"/>
  <c r="G23" i="1"/>
  <c r="E32" i="1"/>
  <c r="P32" i="1" s="1"/>
  <c r="E31" i="1"/>
  <c r="P31" i="1" s="1"/>
  <c r="E30" i="1"/>
  <c r="P30" i="1" s="1"/>
  <c r="E29" i="1"/>
  <c r="P29" i="1" s="1"/>
  <c r="E28" i="1"/>
  <c r="E27" i="1"/>
  <c r="P27" i="1" s="1"/>
  <c r="E26" i="1"/>
  <c r="P26" i="1" s="1"/>
  <c r="E25" i="1"/>
  <c r="E24" i="1"/>
  <c r="P24" i="1" s="1"/>
  <c r="F23" i="1"/>
  <c r="E17" i="1"/>
  <c r="K19" i="1"/>
  <c r="J19" i="1" s="1"/>
  <c r="E13" i="1"/>
  <c r="E14" i="1"/>
  <c r="E15" i="1"/>
  <c r="E16" i="1"/>
  <c r="E18" i="1"/>
  <c r="P18" i="1" s="1"/>
  <c r="E19" i="1"/>
  <c r="P19" i="1" s="1"/>
  <c r="E12" i="1"/>
  <c r="I90" i="1"/>
  <c r="K98" i="1"/>
  <c r="J98" i="1" s="1"/>
  <c r="K99" i="1"/>
  <c r="J99" i="1" s="1"/>
  <c r="K100" i="1"/>
  <c r="J100" i="1" s="1"/>
  <c r="E98" i="1"/>
  <c r="E99" i="1"/>
  <c r="E100" i="1"/>
  <c r="K97" i="1"/>
  <c r="J97" i="1" s="1"/>
  <c r="E97" i="1"/>
  <c r="K96" i="1"/>
  <c r="J96" i="1" s="1"/>
  <c r="E96" i="1"/>
  <c r="K95" i="1"/>
  <c r="J95" i="1" s="1"/>
  <c r="E95" i="1"/>
  <c r="K94" i="1"/>
  <c r="J94" i="1" s="1"/>
  <c r="K93" i="1"/>
  <c r="J93" i="1" s="1"/>
  <c r="E93" i="1"/>
  <c r="K92" i="1"/>
  <c r="J92" i="1" s="1"/>
  <c r="E92" i="1"/>
  <c r="K91" i="1"/>
  <c r="J91" i="1" s="1"/>
  <c r="E91" i="1"/>
  <c r="K86" i="1"/>
  <c r="J86" i="1" s="1"/>
  <c r="E86" i="1"/>
  <c r="K85" i="1"/>
  <c r="J85" i="1" s="1"/>
  <c r="E85" i="1"/>
  <c r="E84" i="1"/>
  <c r="K83" i="1"/>
  <c r="J83" i="1" s="1"/>
  <c r="E83" i="1"/>
  <c r="K82" i="1"/>
  <c r="J82" i="1" s="1"/>
  <c r="E82" i="1"/>
  <c r="K81" i="1"/>
  <c r="J81" i="1" s="1"/>
  <c r="E81" i="1"/>
  <c r="M71" i="1"/>
  <c r="F71" i="1"/>
  <c r="G71" i="1"/>
  <c r="H71" i="1"/>
  <c r="I71" i="1"/>
  <c r="L71" i="1"/>
  <c r="N71" i="1"/>
  <c r="O71" i="1"/>
  <c r="Q71" i="1"/>
  <c r="K75" i="1"/>
  <c r="J75" i="1" s="1"/>
  <c r="K76" i="1"/>
  <c r="J76" i="1" s="1"/>
  <c r="E75" i="1"/>
  <c r="E76" i="1"/>
  <c r="K74" i="1"/>
  <c r="J74" i="1" s="1"/>
  <c r="E74" i="1"/>
  <c r="E73" i="1"/>
  <c r="K73" i="1"/>
  <c r="J73" i="1" s="1"/>
  <c r="K72" i="1"/>
  <c r="J72" i="1" s="1"/>
  <c r="E72" i="1"/>
  <c r="K67" i="1"/>
  <c r="K66" i="1"/>
  <c r="J66" i="1" s="1"/>
  <c r="E67" i="1"/>
  <c r="E66" i="1"/>
  <c r="F65" i="1"/>
  <c r="G65" i="1"/>
  <c r="H65" i="1"/>
  <c r="I65" i="1"/>
  <c r="L65" i="1"/>
  <c r="M65" i="1"/>
  <c r="N65" i="1"/>
  <c r="O65" i="1"/>
  <c r="Q65" i="1"/>
  <c r="K48" i="1" l="1"/>
  <c r="J48" i="1" s="1"/>
  <c r="P25" i="1"/>
  <c r="E56" i="1"/>
  <c r="P56" i="1" s="1"/>
  <c r="P51" i="1"/>
  <c r="P61" i="1"/>
  <c r="P58" i="1"/>
  <c r="P50" i="1"/>
  <c r="P60" i="1"/>
  <c r="P17" i="1"/>
  <c r="P28" i="1"/>
  <c r="P16" i="1"/>
  <c r="P15" i="1"/>
  <c r="P14" i="1"/>
  <c r="P38" i="1"/>
  <c r="P52" i="1"/>
  <c r="P12" i="1"/>
  <c r="E80" i="1"/>
  <c r="J80" i="1"/>
  <c r="K80" i="1"/>
  <c r="E90" i="1"/>
  <c r="K110" i="1"/>
  <c r="P106" i="1"/>
  <c r="P105" i="1" s="1"/>
  <c r="P111" i="1"/>
  <c r="P110" i="1" s="1"/>
  <c r="J110" i="1"/>
  <c r="K105" i="1"/>
  <c r="J90" i="1"/>
  <c r="K90" i="1"/>
  <c r="P43" i="1"/>
  <c r="P49" i="1"/>
  <c r="P37" i="1"/>
  <c r="P13" i="1"/>
  <c r="K23" i="1"/>
  <c r="J23" i="1" s="1"/>
  <c r="K11" i="1"/>
  <c r="J11" i="1" s="1"/>
  <c r="P44" i="1"/>
  <c r="E48" i="1"/>
  <c r="J42" i="1"/>
  <c r="Q42" i="1"/>
  <c r="Q36" i="1" s="1"/>
  <c r="E42" i="1"/>
  <c r="J36" i="1"/>
  <c r="K42" i="1"/>
  <c r="K36" i="1"/>
  <c r="E36" i="1"/>
  <c r="E23" i="1"/>
  <c r="P97" i="1"/>
  <c r="P73" i="1"/>
  <c r="E11" i="1"/>
  <c r="P83" i="1"/>
  <c r="P100" i="1"/>
  <c r="P84" i="1"/>
  <c r="P96" i="1"/>
  <c r="P86" i="1"/>
  <c r="P95" i="1"/>
  <c r="P98" i="1"/>
  <c r="P66" i="1"/>
  <c r="P74" i="1"/>
  <c r="P82" i="1"/>
  <c r="P92" i="1"/>
  <c r="P94" i="1"/>
  <c r="K65" i="1"/>
  <c r="P85" i="1"/>
  <c r="E65" i="1"/>
  <c r="E71" i="1"/>
  <c r="P75" i="1"/>
  <c r="J71" i="1"/>
  <c r="P76" i="1"/>
  <c r="P91" i="1"/>
  <c r="P93" i="1"/>
  <c r="P81" i="1"/>
  <c r="P99" i="1"/>
  <c r="J67" i="1"/>
  <c r="K71" i="1"/>
  <c r="P72" i="1"/>
  <c r="P42" i="1" l="1"/>
  <c r="P36" i="1"/>
  <c r="P48" i="1"/>
  <c r="P80" i="1"/>
  <c r="P90" i="1"/>
  <c r="P23" i="1"/>
  <c r="P11" i="1"/>
  <c r="P71" i="1"/>
  <c r="P67" i="1"/>
  <c r="P65" i="1" s="1"/>
  <c r="J65" i="1"/>
</calcChain>
</file>

<file path=xl/sharedStrings.xml><?xml version="1.0" encoding="utf-8"?>
<sst xmlns="http://schemas.openxmlformats.org/spreadsheetml/2006/main" count="447" uniqueCount="259">
  <si>
    <t>Priorytet
(numer)</t>
  </si>
  <si>
    <t>Cel szczegółowy
(numer)</t>
  </si>
  <si>
    <t>Kategoria regionów</t>
  </si>
  <si>
    <t>Wsparcie UE</t>
  </si>
  <si>
    <t>ogółem</t>
  </si>
  <si>
    <t>FS</t>
  </si>
  <si>
    <t>EFRR</t>
  </si>
  <si>
    <t>EFS+</t>
  </si>
  <si>
    <t>FST(*)</t>
  </si>
  <si>
    <t>a</t>
  </si>
  <si>
    <t>b</t>
  </si>
  <si>
    <t>c</t>
  </si>
  <si>
    <t>d</t>
  </si>
  <si>
    <t>e</t>
  </si>
  <si>
    <t>=b+c+d+e</t>
  </si>
  <si>
    <t>Wkład krajowy</t>
  </si>
  <si>
    <t>f</t>
  </si>
  <si>
    <t>budżet państwa (**)</t>
  </si>
  <si>
    <t>budżet JST</t>
  </si>
  <si>
    <t>inne</t>
  </si>
  <si>
    <t>g</t>
  </si>
  <si>
    <t>h</t>
  </si>
  <si>
    <t>i</t>
  </si>
  <si>
    <t>j</t>
  </si>
  <si>
    <t>krajowe środki publiczne</t>
  </si>
  <si>
    <t>krajowe środki prywatne</t>
  </si>
  <si>
    <t>finansowanie ogółem</t>
  </si>
  <si>
    <t>k</t>
  </si>
  <si>
    <t>Wkład EBI</t>
  </si>
  <si>
    <t>m</t>
  </si>
  <si>
    <t>=a+f</t>
  </si>
  <si>
    <t>=h+i+j</t>
  </si>
  <si>
    <t>=g+k</t>
  </si>
  <si>
    <t>słabiej rozwiniete</t>
  </si>
  <si>
    <t>Działanie 7.1 Wsparcie zdrowotne świętokrzyskich pracowników</t>
  </si>
  <si>
    <t>Działanie 7.2 Programy rehabilitacyjne ułatwiające powrót na rynek pracy</t>
  </si>
  <si>
    <t>ESO4.4</t>
  </si>
  <si>
    <t>Priorytet 8 Edukacja na wszystkich etapach życia</t>
  </si>
  <si>
    <t>ESO4.6</t>
  </si>
  <si>
    <t>Działanie 8.1 Wsparcie edukacji przedszkolnej</t>
  </si>
  <si>
    <t>Działanie 8.2 Podnoszenie jakości kształcenia podstawowego</t>
  </si>
  <si>
    <t xml:space="preserve">Działanie 8.3 Wysoka jakość edukacji ponadpodstawowej ogólnej </t>
  </si>
  <si>
    <t>Działanie 8.4 Rozwój szkolnictwa branżowego</t>
  </si>
  <si>
    <t>Działanie 8.5 Wsparcie edukacji osób dorosłych</t>
  </si>
  <si>
    <t xml:space="preserve">Priorytet 9 Usługi społeczne i zdrowotne </t>
  </si>
  <si>
    <t>Działanie 9.1 Aktywna integracja społeczna i zawodowa</t>
  </si>
  <si>
    <t>Działanie 9.2 Kompleksowe wsparcie sektora ekonomii społecznej</t>
  </si>
  <si>
    <t>Działanie 9.4 Zwiększenie dostępności usług społecznych i zdrowotnych</t>
  </si>
  <si>
    <t>ESO4.8</t>
  </si>
  <si>
    <t>ESO4.9</t>
  </si>
  <si>
    <t>ESO4.11</t>
  </si>
  <si>
    <t>ESO4.12</t>
  </si>
  <si>
    <t>ESO4.7</t>
  </si>
  <si>
    <t>Priorytet 10 Aktywni na rynku pracy</t>
  </si>
  <si>
    <t>Działanie 10.1 Aktywizacja zawodowa osób bezrobotnych i poszukujących pracy (projekty PUP/MUP)</t>
  </si>
  <si>
    <t>Działanie 10.2 Wsparcie osób młodych na regionalnym rynku pracy (projekty OHP)</t>
  </si>
  <si>
    <t>Działanie 10.3 Wsparcie osób młodych z grupy NEET- Inicjatywa ALMA</t>
  </si>
  <si>
    <t>Działanie 10.4 Kompetentne kadry instytucji rynku pracy w regionie</t>
  </si>
  <si>
    <t>Działanie 10.5 Zrównoważony rynek pracy - nowa "JA"</t>
  </si>
  <si>
    <t>Działanie 10.7 Działania na rzecz osób zagrożonych utratą pracy</t>
  </si>
  <si>
    <t>Działanie 10.9 Podnoszenie kwalifikacji i umiejętności osób dorosłych w regionie</t>
  </si>
  <si>
    <t>Działanie 10.10 Zwiększenie możliwości zawodowych osób ubogich pracujących</t>
  </si>
  <si>
    <t>ESO4.1</t>
  </si>
  <si>
    <t>ESO4.2</t>
  </si>
  <si>
    <t>ESO4.3</t>
  </si>
  <si>
    <t>Załącznik 2. Alokacja programu w podziale na działania, wsparcie UE i wkład krajowy (w EUR)</t>
  </si>
  <si>
    <t>Załącznik 3. Alokacja programu w podziale na działania i zakres interwencji</t>
  </si>
  <si>
    <t>(*) kwoty z tabeli finansowej programu odpowiadającej art. 22 ust. 3 lit. g (ii) Rozporządzenia ogólnego</t>
  </si>
  <si>
    <t>(**) obejmuje cały wkład z budżetu państwa (cz. 34 i inne).</t>
  </si>
  <si>
    <t>Orientacyjna alokacja UE (EUR)</t>
  </si>
  <si>
    <t>Priorytet 
(numer)</t>
  </si>
  <si>
    <t>Cel Polityki
 (numer)</t>
  </si>
  <si>
    <t>Działanie
 (numer)</t>
  </si>
  <si>
    <t>Cel szczegółowy
 (numer)</t>
  </si>
  <si>
    <t>Zakres interwencji  
(kod)</t>
  </si>
  <si>
    <t>CP 4</t>
  </si>
  <si>
    <t>Priorytet 9 Usługi społeczne i zdrowotne</t>
  </si>
  <si>
    <t xml:space="preserve">Priorytet 10 Aktywni na rynku pracy </t>
  </si>
  <si>
    <t>Działanie 9.5 Wsparcie rodzin oraz pieczy zastępczej</t>
  </si>
  <si>
    <t>Działanie 9.3 Aktywna integracja społeczna i zawodowa obywateli pańśtw trzecich</t>
  </si>
  <si>
    <t>Działanie 10.8 Zwiększenie możliwości zawodowych osób zatrudnionych</t>
  </si>
  <si>
    <t>Działanie 9.6 Podnoszenie potencjału partnerów społecznych i organizacji społeczeństwa obywatelskiego</t>
  </si>
  <si>
    <t>Działanie 10.6 Konkurencyjne kadry świętokrzyskich pracodawców i  przedsiębiorstw</t>
  </si>
  <si>
    <t>Priorytet 1 Fundusze Europejskie dla konkurencyjnej gospodarki</t>
  </si>
  <si>
    <t>Działanie 1.3 Budowanie potencjału IOB</t>
  </si>
  <si>
    <t>Działanie 1.4 Budowanie i wzmacnianie powiazań klastrowych</t>
  </si>
  <si>
    <t>RSO.1.1</t>
  </si>
  <si>
    <t>Działanie 2.1 Efektywność energetyczna – dotacje</t>
  </si>
  <si>
    <t>Działanie 1.6 Cyfryzacja w sektorze usług publicznych</t>
  </si>
  <si>
    <t>Działanie 1.8 Kapitał dla MŚP</t>
  </si>
  <si>
    <t>Działanie 2.2 Efektywność energetyczna – IF</t>
  </si>
  <si>
    <t>Działanie 2.3 Zielona energia – dotacje</t>
  </si>
  <si>
    <t>Działanie 2.4 Zielona energia – IF</t>
  </si>
  <si>
    <t>Działanie 2.5 Gospodarowanie zasobami wody i przeciwdziałanie klęskom żywiołowym</t>
  </si>
  <si>
    <t>Działanie  2.7 Gospodarowanie odpadami – dotacje</t>
  </si>
  <si>
    <t>Działanie 2.8 Gospodarowanie odpadami – IF</t>
  </si>
  <si>
    <t>RSO.2.1</t>
  </si>
  <si>
    <t>RSO.2.2</t>
  </si>
  <si>
    <t>RSO.2.4</t>
  </si>
  <si>
    <t>RSO.2.5</t>
  </si>
  <si>
    <t>RSO.2.6</t>
  </si>
  <si>
    <t>RSO.2.7</t>
  </si>
  <si>
    <t>RSO.1.2</t>
  </si>
  <si>
    <t>RSO.1.3</t>
  </si>
  <si>
    <t>Priorytet 3 Fundusze Europejskie na mobilność miejską</t>
  </si>
  <si>
    <t>Priorytet 2 Fundusze Europejskie dla środowiska</t>
  </si>
  <si>
    <t>Działanie 3.1 Mobilność miejska w MOF (ZIT)</t>
  </si>
  <si>
    <t>Działanie 3.2 Mobilność miejska</t>
  </si>
  <si>
    <t>RSO.2.8</t>
  </si>
  <si>
    <t>Priorytet 4 Fundusze Europejskie dla dostępności Świętokrzyskiego</t>
  </si>
  <si>
    <t>RSO.3.2</t>
  </si>
  <si>
    <t>Działanie 4.2 Rozwój transportu zbiorowego i poprawa bezpieczeństwa ruchu</t>
  </si>
  <si>
    <t>Działanie 4.1 Infrastruktura drogowa</t>
  </si>
  <si>
    <t>Priorytet 5 Fundusze Europejskie dla rozwoju społecznego</t>
  </si>
  <si>
    <t>Działanie 5.1 Infrastruktura edukacyjna</t>
  </si>
  <si>
    <t>Działanie 5.2 Infrastruktura społeczna</t>
  </si>
  <si>
    <t>Działanie 5.3 Infrastruktura zdrowotna</t>
  </si>
  <si>
    <t>Działanie 5.4 Infrastruktura w kulturze i turystyce</t>
  </si>
  <si>
    <t>RSO.4.2</t>
  </si>
  <si>
    <t>RSO.4.3</t>
  </si>
  <si>
    <t>RSO.4.5</t>
  </si>
  <si>
    <t>RSO.4.6</t>
  </si>
  <si>
    <t>Priorytet 6 Fundusze Europejskie dla wspólnot lokalnych</t>
  </si>
  <si>
    <t>Działanie 6.1 Rozwój miast i miejskich obszarów funkcjonalnych (ZIT)</t>
  </si>
  <si>
    <t>Działanie 6.2 Rewitalizacja miast</t>
  </si>
  <si>
    <t>Działanie 6.3 Wzmacnianie lokalnych potencjałów na obszarach innych niż obszary miejskie</t>
  </si>
  <si>
    <t>Działanie 6.4 Rozwój Lokalny Kierowany przez Społeczność</t>
  </si>
  <si>
    <t>RSO.5.1</t>
  </si>
  <si>
    <t>RSO.5.2</t>
  </si>
  <si>
    <t>Priorytet 11 Pomoc Techniczna EFRR</t>
  </si>
  <si>
    <t>Priorytet 12 Pomoc Techniczna EFS +</t>
  </si>
  <si>
    <t>CP 1</t>
  </si>
  <si>
    <t>CP 2</t>
  </si>
  <si>
    <t>058</t>
  </si>
  <si>
    <t>059</t>
  </si>
  <si>
    <t>060</t>
  </si>
  <si>
    <t>Działanie 2.6 Infrastruktura wodno-ściekowa</t>
  </si>
  <si>
    <t>1.8 Kapitał dla MŚP</t>
  </si>
  <si>
    <t>2.1 Efektywność energetyczna – dotacje</t>
  </si>
  <si>
    <t>2.2 Efektywność energetyczna – IF</t>
  </si>
  <si>
    <t>2.3 Zielona energia – dotacje</t>
  </si>
  <si>
    <t>2.4 Zielona energia – IF</t>
  </si>
  <si>
    <t>2.5 Gospodarowanie zasobami wody i przeciwdziałanie klęskom żywiołowym</t>
  </si>
  <si>
    <t>2.6 Infrastruktura wodno-ściekowa</t>
  </si>
  <si>
    <t>2.7 Gospodarowanie odpadami – dotacje</t>
  </si>
  <si>
    <t>2.8 Gospodarowanie odpadami – IF</t>
  </si>
  <si>
    <t>2.9 Ochrona dziedzictwa i różnorodności biologicznej</t>
  </si>
  <si>
    <t>3.1 Mobilność miejska w MOF (ZIT)</t>
  </si>
  <si>
    <t>3.2 Mobilność miejska</t>
  </si>
  <si>
    <t>CP 3</t>
  </si>
  <si>
    <t>4.1 Infrastruktura drogowa</t>
  </si>
  <si>
    <t>4.2 Rozwój transportu zbiorowego i poprawa bezpieczeństwa ruchu</t>
  </si>
  <si>
    <t xml:space="preserve">CP 4 </t>
  </si>
  <si>
    <t>5.1 Infrastruktura edukacyjna</t>
  </si>
  <si>
    <t>5.2 Infrastruktura społeczna</t>
  </si>
  <si>
    <t>5.3 Infrastruktura zdrowotna</t>
  </si>
  <si>
    <t>5.4 Infrastruktura w kulturze i turystyce</t>
  </si>
  <si>
    <t>CP 5</t>
  </si>
  <si>
    <t>6.1 Rozwój miast i miejskich obszarów funkcjonalnych (ZIT)</t>
  </si>
  <si>
    <t>6.2 Rewitalizacja miast</t>
  </si>
  <si>
    <t>6.3 Wzmacnianie lokalnych potencjałów na obszarach innych niż obszary miejskie</t>
  </si>
  <si>
    <t>6.4 Rozwój Lokalny Kierowany przez Społeczność</t>
  </si>
  <si>
    <t>7.1 Wsparcie zdrowotne świętokrzyskich pracowników</t>
  </si>
  <si>
    <t>7.2 Programy rehabilitacyjne ułatwiające powrót na rynek pracy</t>
  </si>
  <si>
    <t>8.1 Wsparcie edukacji przedszkolnej</t>
  </si>
  <si>
    <t>8.2 Podnoszenie jakości kształcenia podstawowego</t>
  </si>
  <si>
    <t xml:space="preserve">8.3 Wysoka jakość edukacji ponadpodstawowej ogólnej </t>
  </si>
  <si>
    <t>8.4 Rozwój szkolnictwa branżowego</t>
  </si>
  <si>
    <t>8.5 Wsparcie edukacji osób dorosłych</t>
  </si>
  <si>
    <t>9.1 Aktywna integracja społeczna i zawodowa</t>
  </si>
  <si>
    <t>9.2 Kompleksowe wsparcie sektora ekonomii społecznej</t>
  </si>
  <si>
    <t>9.3 Aktywna integracja społeczna i zawodowa obywateli pańśtw trzecich</t>
  </si>
  <si>
    <t>9.4 Zwiększenie dostępności usług społecznych i zdrowotnych</t>
  </si>
  <si>
    <t>9.6 Podnoszenie potencjału partnerów społecznych i organizacji społeczeństwa obywatelskiego</t>
  </si>
  <si>
    <t>9.5 Wsparcie rodzin oraz pieczy zastępczej</t>
  </si>
  <si>
    <t>10.1 Aktywizacja zawodowa osób bezrobotnych i poszukujących pracy (projekty PUP/MUP)</t>
  </si>
  <si>
    <t>10.2 Wsparcie osób młodych na regionalnym rynku pracy (projekty OHP)</t>
  </si>
  <si>
    <t>10.3 Wsparcie osób młodych z grupy NEET- Inicjatywa ALMA</t>
  </si>
  <si>
    <t>10.4 Kompetentne kadry instytucji rynku pracy w regionie</t>
  </si>
  <si>
    <t>10.5 Zrównoważony rynek pracy - nowa "JA"</t>
  </si>
  <si>
    <t>10.6 Konkurencyjne kadry świętokrzyskich pracodawców 
i  przedsiębiorstw</t>
  </si>
  <si>
    <t>10.7 Działania na rzecz osób zagrożonych utratą pracy</t>
  </si>
  <si>
    <t>10.8 Zwiększenie możliwości zawodowych osób zatrudnionych</t>
  </si>
  <si>
    <t>10.9 Podnoszenie kwalifikacji i umiejętności osób dorosłych w regionie</t>
  </si>
  <si>
    <t>10.10 Zwiększenie możliwości zawodowych osób ubogich pracujących</t>
  </si>
  <si>
    <t>n/d</t>
  </si>
  <si>
    <t>121</t>
  </si>
  <si>
    <t>124</t>
  </si>
  <si>
    <t>089</t>
  </si>
  <si>
    <t>093</t>
  </si>
  <si>
    <t>122</t>
  </si>
  <si>
    <t>021</t>
  </si>
  <si>
    <t>013</t>
  </si>
  <si>
    <t>Priorytet 12 Pomoc Techniczna EFS+</t>
  </si>
  <si>
    <t>062</t>
  </si>
  <si>
    <t>063</t>
  </si>
  <si>
    <t>065</t>
  </si>
  <si>
    <t>066</t>
  </si>
  <si>
    <t>Działanie 1.2 Wsparcie działalności przedsiębiorstw w zakresie B+R</t>
  </si>
  <si>
    <t>RSO1.1</t>
  </si>
  <si>
    <t>083</t>
  </si>
  <si>
    <t>086</t>
  </si>
  <si>
    <t xml:space="preserve">Działanie 1.1 Wsparcie infrastruktury B+R organizacji badawczych </t>
  </si>
  <si>
    <t xml:space="preserve">Działanie 1.5 Zwiększenie potencjału MŚP i rozwój regionalnego ekosystemu innowacji </t>
  </si>
  <si>
    <t>6.5 Rewitalizacja obszarów innych niż obszary miejskie</t>
  </si>
  <si>
    <t>słabiej rozwinięte</t>
  </si>
  <si>
    <t>RSO1.2</t>
  </si>
  <si>
    <t>Priorytet 7 Zdrowi i aktywni zawodowo</t>
  </si>
  <si>
    <t>002</t>
  </si>
  <si>
    <t>004</t>
  </si>
  <si>
    <t>003</t>
  </si>
  <si>
    <t>029</t>
  </si>
  <si>
    <t>023</t>
  </si>
  <si>
    <t>027</t>
  </si>
  <si>
    <t>016</t>
  </si>
  <si>
    <t>017</t>
  </si>
  <si>
    <t>020</t>
  </si>
  <si>
    <t>077</t>
  </si>
  <si>
    <t>107</t>
  </si>
  <si>
    <t>109</t>
  </si>
  <si>
    <t>10.11 Wsparcie osób powracających z zagranicy - EURES</t>
  </si>
  <si>
    <t>Działanie 10.11 Wsparcie osób powracających z zagranicy - EURES</t>
  </si>
  <si>
    <t>l</t>
  </si>
  <si>
    <t>Działanie 11.1 Pomoc Techniczna EFRR</t>
  </si>
  <si>
    <t>Działanie 12.1 Pomoc Techniczna EFS+</t>
  </si>
  <si>
    <t>11.1 Pomoc Techniczna EFRR</t>
  </si>
  <si>
    <t>12.1 Pomoc Techniczna EFS+</t>
  </si>
  <si>
    <t>Działanie 2.9 Ochrona dziedzictwa i różnorodności biologicznej ***</t>
  </si>
  <si>
    <t>Uwagi:</t>
  </si>
  <si>
    <t>(***) w Działaniu 2.9 kwota bp dotyczy projektów wskazanych w Kontrakcie Programowym</t>
  </si>
  <si>
    <t>073</t>
  </si>
  <si>
    <t>074</t>
  </si>
  <si>
    <t>078</t>
  </si>
  <si>
    <t>079</t>
  </si>
  <si>
    <t>075</t>
  </si>
  <si>
    <t>041</t>
  </si>
  <si>
    <t>040</t>
  </si>
  <si>
    <t>042</t>
  </si>
  <si>
    <t>044</t>
  </si>
  <si>
    <t>045</t>
  </si>
  <si>
    <t>046</t>
  </si>
  <si>
    <t>047</t>
  </si>
  <si>
    <t>048</t>
  </si>
  <si>
    <t>049</t>
  </si>
  <si>
    <t>050</t>
  </si>
  <si>
    <t>052</t>
  </si>
  <si>
    <t>067</t>
  </si>
  <si>
    <t>070</t>
  </si>
  <si>
    <t>126</t>
  </si>
  <si>
    <t>127</t>
  </si>
  <si>
    <t>128</t>
  </si>
  <si>
    <t>129</t>
  </si>
  <si>
    <t>165</t>
  </si>
  <si>
    <t>166</t>
  </si>
  <si>
    <t>167</t>
  </si>
  <si>
    <t>168</t>
  </si>
  <si>
    <t>169</t>
  </si>
  <si>
    <t xml:space="preserve">Działanie 1.7 Wsparcie internacjonalizacji przedsiębiorstw i infrastruktury biznesu
</t>
  </si>
  <si>
    <t xml:space="preserve">Działanie 1.7 Wsparcie internacjonalizacji przedsiębiorstw i infrastruktury biznesu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</si>
</sst>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14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 vertical="center"/>
    </xf>
    <xf numFmtId="0" fontId="0" fillId="0" borderId="1" xfId="0" applyBorder="1"/>
    <xf numFmtId="3" fontId="0" fillId="0" borderId="1" xfId="0" applyNumberForma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quotePrefix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/>
    <xf numFmtId="3" fontId="2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" fillId="2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wrapText="1"/>
    </xf>
    <xf numFmtId="3" fontId="2" fillId="6" borderId="0" xfId="0" applyNumberFormat="1" applyFont="1" applyFill="1" applyAlignment="1">
      <alignment horizontal="right" vertical="center"/>
    </xf>
    <xf numFmtId="0" fontId="0" fillId="6" borderId="0" xfId="0" applyFill="1"/>
    <xf numFmtId="0" fontId="2" fillId="6" borderId="0" xfId="0" applyFont="1" applyFill="1"/>
    <xf numFmtId="3" fontId="0" fillId="6" borderId="0" xfId="0" applyNumberFormat="1" applyFill="1" applyAlignment="1">
      <alignment horizontal="right" vertical="center"/>
    </xf>
    <xf numFmtId="0" fontId="3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3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right" vertical="center"/>
    </xf>
    <xf numFmtId="3" fontId="10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3" fontId="12" fillId="4" borderId="1" xfId="0" applyNumberFormat="1" applyFont="1" applyFill="1" applyBorder="1" applyAlignment="1">
      <alignment horizontal="right" vertical="center"/>
    </xf>
    <xf numFmtId="49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Dziesiętny 2" xfId="1" xr:uid="{16C743CC-4559-486B-AB43-FF1D8E5ED8C5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most\AppData\Local\Microsoft\Windows\INetCache\Content.Outlook\KARBNQI4\Kopia%20Tabele%20finansowe_eSZOP_Za&#322;&#261;czniki%202%20i%203_do%20SZOP%20ver%207.xlsx" TargetMode="External"/><Relationship Id="rId1" Type="http://schemas.openxmlformats.org/officeDocument/2006/relationships/externalLinkPath" Target="/Users/kamost/AppData/Local/Microsoft/Windows/INetCache/Content.Outlook/KARBNQI4/Kopia%20Tabele%20finansowe_eSZOP_Za&#322;&#261;czniki%202%20i%203_do%20SZOP%20ver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ałącznik 2. Alokacja..."/>
      <sheetName val="Załącznik 3. Alokacja..."/>
    </sheetNames>
    <sheetDataSet>
      <sheetData sheetId="0"/>
      <sheetData sheetId="1">
        <row r="48">
          <cell r="F48" t="str">
            <v>081</v>
          </cell>
          <cell r="G48">
            <v>5000000</v>
          </cell>
        </row>
        <row r="49">
          <cell r="F49" t="str">
            <v>082</v>
          </cell>
          <cell r="G49">
            <v>7000000</v>
          </cell>
        </row>
        <row r="50">
          <cell r="F50" t="str">
            <v>083</v>
          </cell>
          <cell r="G50">
            <v>25000000</v>
          </cell>
        </row>
        <row r="51">
          <cell r="F51" t="str">
            <v>084</v>
          </cell>
          <cell r="G51">
            <v>1000000</v>
          </cell>
        </row>
        <row r="52">
          <cell r="F52" t="str">
            <v>085</v>
          </cell>
          <cell r="G52">
            <v>1000000</v>
          </cell>
        </row>
        <row r="53">
          <cell r="F53" t="str">
            <v>086</v>
          </cell>
          <cell r="G53">
            <v>1000000</v>
          </cell>
        </row>
        <row r="56">
          <cell r="F56" t="str">
            <v>083</v>
          </cell>
          <cell r="G56">
            <v>10000000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23"/>
  <sheetViews>
    <sheetView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D122" sqref="D122"/>
    </sheetView>
  </sheetViews>
  <sheetFormatPr defaultRowHeight="15" x14ac:dyDescent="0.25"/>
  <cols>
    <col min="1" max="1" width="2.140625" customWidth="1"/>
    <col min="2" max="2" width="36.85546875" customWidth="1"/>
    <col min="3" max="3" width="9.85546875" bestFit="1" customWidth="1"/>
    <col min="4" max="4" width="14.85546875" customWidth="1"/>
    <col min="5" max="5" width="11.140625" customWidth="1"/>
    <col min="6" max="6" width="10.42578125" customWidth="1"/>
    <col min="7" max="7" width="14.7109375" customWidth="1"/>
    <col min="8" max="8" width="13.7109375" customWidth="1"/>
    <col min="9" max="9" width="11.85546875" customWidth="1"/>
    <col min="10" max="10" width="14.5703125" customWidth="1"/>
    <col min="11" max="11" width="12.42578125" customWidth="1"/>
    <col min="12" max="12" width="14" customWidth="1"/>
    <col min="13" max="13" width="12" customWidth="1"/>
    <col min="14" max="14" width="10.28515625" customWidth="1"/>
    <col min="15" max="15" width="14.42578125" customWidth="1"/>
    <col min="16" max="16" width="16.7109375" customWidth="1"/>
    <col min="17" max="17" width="11.85546875" customWidth="1"/>
  </cols>
  <sheetData>
    <row r="1" spans="2:17" ht="6" customHeight="1" x14ac:dyDescent="0.25"/>
    <row r="2" spans="2:17" x14ac:dyDescent="0.25">
      <c r="B2" s="22" t="s">
        <v>65</v>
      </c>
    </row>
    <row r="3" spans="2:17" ht="6.75" customHeight="1" x14ac:dyDescent="0.25"/>
    <row r="4" spans="2:17" ht="36.75" customHeight="1" x14ac:dyDescent="0.25">
      <c r="B4" s="76" t="s">
        <v>0</v>
      </c>
      <c r="C4" s="78" t="s">
        <v>1</v>
      </c>
      <c r="D4" s="78" t="s">
        <v>2</v>
      </c>
      <c r="E4" s="77" t="s">
        <v>3</v>
      </c>
      <c r="F4" s="77"/>
      <c r="G4" s="77"/>
      <c r="H4" s="77"/>
      <c r="I4" s="77"/>
      <c r="J4" s="13" t="s">
        <v>15</v>
      </c>
      <c r="K4" s="77" t="s">
        <v>24</v>
      </c>
      <c r="L4" s="77"/>
      <c r="M4" s="77"/>
      <c r="N4" s="77"/>
      <c r="O4" s="76" t="s">
        <v>25</v>
      </c>
      <c r="P4" s="76" t="s">
        <v>26</v>
      </c>
      <c r="Q4" s="77" t="s">
        <v>28</v>
      </c>
    </row>
    <row r="5" spans="2:17" ht="30" x14ac:dyDescent="0.25">
      <c r="B5" s="76"/>
      <c r="C5" s="78"/>
      <c r="D5" s="78"/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4</v>
      </c>
      <c r="K5" s="13" t="s">
        <v>4</v>
      </c>
      <c r="L5" s="13" t="s">
        <v>17</v>
      </c>
      <c r="M5" s="13" t="s">
        <v>18</v>
      </c>
      <c r="N5" s="13" t="s">
        <v>19</v>
      </c>
      <c r="O5" s="76"/>
      <c r="P5" s="76"/>
      <c r="Q5" s="77"/>
    </row>
    <row r="6" spans="2:17" x14ac:dyDescent="0.25">
      <c r="B6" s="76"/>
      <c r="C6" s="78"/>
      <c r="D6" s="78"/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16</v>
      </c>
      <c r="K6" s="14" t="s">
        <v>20</v>
      </c>
      <c r="L6" s="14" t="s">
        <v>21</v>
      </c>
      <c r="M6" s="14" t="s">
        <v>22</v>
      </c>
      <c r="N6" s="14" t="s">
        <v>23</v>
      </c>
      <c r="O6" s="14" t="s">
        <v>27</v>
      </c>
      <c r="P6" s="65" t="s">
        <v>222</v>
      </c>
      <c r="Q6" s="14" t="s">
        <v>29</v>
      </c>
    </row>
    <row r="7" spans="2:17" x14ac:dyDescent="0.25">
      <c r="B7" s="76"/>
      <c r="C7" s="78"/>
      <c r="D7" s="78"/>
      <c r="E7" s="15" t="s">
        <v>14</v>
      </c>
      <c r="F7" s="14"/>
      <c r="G7" s="14"/>
      <c r="H7" s="14"/>
      <c r="I7" s="14"/>
      <c r="J7" s="15" t="s">
        <v>32</v>
      </c>
      <c r="K7" s="15" t="s">
        <v>31</v>
      </c>
      <c r="L7" s="14"/>
      <c r="M7" s="14"/>
      <c r="N7" s="14"/>
      <c r="O7" s="14"/>
      <c r="P7" s="15" t="s">
        <v>30</v>
      </c>
      <c r="Q7" s="14"/>
    </row>
    <row r="8" spans="2:17" ht="8.25" customHeight="1" x14ac:dyDescent="0.25"/>
    <row r="9" spans="2:17" ht="25.5" customHeight="1" x14ac:dyDescent="0.25">
      <c r="B9" s="75" t="s">
        <v>83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</row>
    <row r="10" spans="2:17" ht="9.75" customHeight="1" x14ac:dyDescent="0.25">
      <c r="D10" s="5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2.5" x14ac:dyDescent="0.25">
      <c r="B11" s="24" t="s">
        <v>83</v>
      </c>
      <c r="C11" s="16"/>
      <c r="D11" s="17" t="s">
        <v>33</v>
      </c>
      <c r="E11" s="18">
        <f>SUM(E12:E19)</f>
        <v>214976615</v>
      </c>
      <c r="F11" s="18">
        <f t="shared" ref="F11:I11" si="0">SUM(F12:F19)</f>
        <v>0</v>
      </c>
      <c r="G11" s="18">
        <f t="shared" si="0"/>
        <v>214976615</v>
      </c>
      <c r="H11" s="18">
        <f t="shared" si="0"/>
        <v>0</v>
      </c>
      <c r="I11" s="18">
        <f t="shared" si="0"/>
        <v>0</v>
      </c>
      <c r="J11" s="18">
        <f>K11+O11</f>
        <v>37937049.521176472</v>
      </c>
      <c r="K11" s="18">
        <f>L11+M11+N11</f>
        <v>26995872.941176474</v>
      </c>
      <c r="L11" s="18">
        <f>L12+L13+L14+L15+L16+L17+L18+L19</f>
        <v>0</v>
      </c>
      <c r="M11" s="18">
        <f>M12+M13+M14+M15+M16+M17+M18+M19</f>
        <v>6789991</v>
      </c>
      <c r="N11" s="18">
        <f>N12+N13+N14+N15+N16+N17+N18+N19</f>
        <v>20205881.941176474</v>
      </c>
      <c r="O11" s="18">
        <f>O12+O13+O14+O15+O16+O17+O18+O19</f>
        <v>10941176.58</v>
      </c>
      <c r="P11" s="18">
        <f>E11+J11</f>
        <v>252913664.52117646</v>
      </c>
      <c r="Q11" s="18">
        <f>Q12+Q13+Q14+Q15+Q16+Q17+Q18+Q19</f>
        <v>0</v>
      </c>
    </row>
    <row r="12" spans="2:17" ht="24" x14ac:dyDescent="0.25">
      <c r="B12" s="30" t="s">
        <v>202</v>
      </c>
      <c r="C12" s="8" t="s">
        <v>86</v>
      </c>
      <c r="D12" s="9" t="s">
        <v>33</v>
      </c>
      <c r="E12" s="12">
        <f>F12+G12+H12+I12</f>
        <v>50000000</v>
      </c>
      <c r="F12" s="7">
        <v>0</v>
      </c>
      <c r="G12" s="7">
        <v>50000000</v>
      </c>
      <c r="H12" s="7">
        <v>0</v>
      </c>
      <c r="I12" s="7">
        <v>0</v>
      </c>
      <c r="J12" s="50">
        <f t="shared" ref="J12:J18" si="1">K12+O12</f>
        <v>8823529</v>
      </c>
      <c r="K12" s="50">
        <f t="shared" ref="K12:K18" si="2">L12+M12+N12</f>
        <v>8823529</v>
      </c>
      <c r="L12" s="49">
        <v>0</v>
      </c>
      <c r="M12" s="49">
        <v>0</v>
      </c>
      <c r="N12" s="49">
        <v>8823529</v>
      </c>
      <c r="O12" s="49">
        <v>0</v>
      </c>
      <c r="P12" s="50">
        <f>E12+J12</f>
        <v>58823529</v>
      </c>
      <c r="Q12" s="7">
        <v>0</v>
      </c>
    </row>
    <row r="13" spans="2:17" ht="28.5" customHeight="1" x14ac:dyDescent="0.25">
      <c r="B13" s="30" t="s">
        <v>198</v>
      </c>
      <c r="C13" s="8" t="s">
        <v>86</v>
      </c>
      <c r="D13" s="9" t="s">
        <v>33</v>
      </c>
      <c r="E13" s="12">
        <f t="shared" ref="E13:E19" si="3">F13+G13+H13+I13</f>
        <v>37000000</v>
      </c>
      <c r="F13" s="7">
        <v>0</v>
      </c>
      <c r="G13" s="7">
        <v>37000000</v>
      </c>
      <c r="H13" s="7">
        <v>0</v>
      </c>
      <c r="I13" s="7">
        <v>0</v>
      </c>
      <c r="J13" s="12">
        <f t="shared" si="1"/>
        <v>6529411.7599999998</v>
      </c>
      <c r="K13" s="12">
        <f t="shared" si="2"/>
        <v>0</v>
      </c>
      <c r="L13" s="7">
        <v>0</v>
      </c>
      <c r="M13" s="7">
        <v>0</v>
      </c>
      <c r="N13" s="49">
        <v>0</v>
      </c>
      <c r="O13" s="7">
        <v>6529411.7599999998</v>
      </c>
      <c r="P13" s="12">
        <f t="shared" ref="P13:P19" si="4">E13+J13</f>
        <v>43529411.759999998</v>
      </c>
      <c r="Q13" s="7">
        <v>0</v>
      </c>
    </row>
    <row r="14" spans="2:17" ht="27" customHeight="1" x14ac:dyDescent="0.25">
      <c r="B14" s="30" t="s">
        <v>84</v>
      </c>
      <c r="C14" s="8" t="s">
        <v>86</v>
      </c>
      <c r="D14" s="9" t="s">
        <v>33</v>
      </c>
      <c r="E14" s="12">
        <f t="shared" si="3"/>
        <v>2000000</v>
      </c>
      <c r="F14" s="7">
        <v>0</v>
      </c>
      <c r="G14" s="7">
        <v>2000000</v>
      </c>
      <c r="H14" s="7">
        <v>0</v>
      </c>
      <c r="I14" s="7">
        <v>0</v>
      </c>
      <c r="J14" s="12">
        <f t="shared" si="1"/>
        <v>352941</v>
      </c>
      <c r="K14" s="12">
        <f t="shared" si="2"/>
        <v>0</v>
      </c>
      <c r="L14" s="7">
        <v>0</v>
      </c>
      <c r="M14" s="7">
        <v>0</v>
      </c>
      <c r="N14" s="7">
        <v>0</v>
      </c>
      <c r="O14" s="7">
        <v>352941</v>
      </c>
      <c r="P14" s="12">
        <f t="shared" si="4"/>
        <v>2352941</v>
      </c>
      <c r="Q14" s="7">
        <v>0</v>
      </c>
    </row>
    <row r="15" spans="2:17" ht="26.25" customHeight="1" x14ac:dyDescent="0.25">
      <c r="B15" s="30" t="s">
        <v>85</v>
      </c>
      <c r="C15" s="8" t="s">
        <v>86</v>
      </c>
      <c r="D15" s="9" t="s">
        <v>33</v>
      </c>
      <c r="E15" s="12">
        <f t="shared" si="3"/>
        <v>2000000</v>
      </c>
      <c r="F15" s="7">
        <v>0</v>
      </c>
      <c r="G15" s="7">
        <v>2000000</v>
      </c>
      <c r="H15" s="7">
        <v>0</v>
      </c>
      <c r="I15" s="7">
        <v>0</v>
      </c>
      <c r="J15" s="12">
        <f t="shared" si="1"/>
        <v>352941</v>
      </c>
      <c r="K15" s="12">
        <f t="shared" si="2"/>
        <v>0</v>
      </c>
      <c r="L15" s="7">
        <v>0</v>
      </c>
      <c r="M15" s="7">
        <v>0</v>
      </c>
      <c r="N15" s="7">
        <v>0</v>
      </c>
      <c r="O15" s="7">
        <v>352941</v>
      </c>
      <c r="P15" s="12">
        <f t="shared" si="4"/>
        <v>2352941</v>
      </c>
      <c r="Q15" s="7">
        <v>0</v>
      </c>
    </row>
    <row r="16" spans="2:17" ht="26.25" customHeight="1" x14ac:dyDescent="0.25">
      <c r="B16" s="30" t="s">
        <v>203</v>
      </c>
      <c r="C16" s="8" t="s">
        <v>86</v>
      </c>
      <c r="D16" s="9" t="s">
        <v>33</v>
      </c>
      <c r="E16" s="12">
        <f t="shared" si="3"/>
        <v>6000000</v>
      </c>
      <c r="F16" s="7">
        <v>0</v>
      </c>
      <c r="G16" s="7">
        <v>6000000</v>
      </c>
      <c r="H16" s="7">
        <v>0</v>
      </c>
      <c r="I16" s="7">
        <v>0</v>
      </c>
      <c r="J16" s="12">
        <f t="shared" si="1"/>
        <v>1058824</v>
      </c>
      <c r="K16" s="12">
        <f t="shared" si="2"/>
        <v>0</v>
      </c>
      <c r="L16" s="7">
        <v>0</v>
      </c>
      <c r="M16" s="7">
        <v>0</v>
      </c>
      <c r="N16" s="7">
        <v>0</v>
      </c>
      <c r="O16" s="7">
        <v>1058824</v>
      </c>
      <c r="P16" s="12">
        <f t="shared" si="4"/>
        <v>7058824</v>
      </c>
      <c r="Q16" s="7">
        <v>0</v>
      </c>
    </row>
    <row r="17" spans="2:17" ht="24" x14ac:dyDescent="0.25">
      <c r="B17" s="30" t="s">
        <v>88</v>
      </c>
      <c r="C17" s="8" t="s">
        <v>102</v>
      </c>
      <c r="D17" s="9" t="s">
        <v>33</v>
      </c>
      <c r="E17" s="12">
        <f t="shared" si="3"/>
        <v>22976615</v>
      </c>
      <c r="F17" s="7">
        <v>0</v>
      </c>
      <c r="G17" s="7">
        <v>22976615</v>
      </c>
      <c r="H17" s="7">
        <v>0</v>
      </c>
      <c r="I17" s="7">
        <v>0</v>
      </c>
      <c r="J17" s="12">
        <f t="shared" si="1"/>
        <v>4054697</v>
      </c>
      <c r="K17" s="12">
        <f t="shared" si="2"/>
        <v>4054697</v>
      </c>
      <c r="L17" s="7">
        <v>0</v>
      </c>
      <c r="M17" s="7">
        <v>4054697</v>
      </c>
      <c r="N17" s="7">
        <v>0</v>
      </c>
      <c r="O17" s="7">
        <v>0</v>
      </c>
      <c r="P17" s="12">
        <f t="shared" si="4"/>
        <v>27031312</v>
      </c>
      <c r="Q17" s="7">
        <v>0</v>
      </c>
    </row>
    <row r="18" spans="2:17" ht="33.75" x14ac:dyDescent="0.25">
      <c r="B18" s="30" t="s">
        <v>257</v>
      </c>
      <c r="C18" s="8" t="s">
        <v>103</v>
      </c>
      <c r="D18" s="9" t="s">
        <v>33</v>
      </c>
      <c r="E18" s="12">
        <f t="shared" si="3"/>
        <v>30500000</v>
      </c>
      <c r="F18" s="7">
        <v>0</v>
      </c>
      <c r="G18" s="7">
        <v>30500000</v>
      </c>
      <c r="H18" s="7">
        <v>0</v>
      </c>
      <c r="I18" s="7">
        <v>0</v>
      </c>
      <c r="J18" s="12">
        <f t="shared" si="1"/>
        <v>5382352.8200000003</v>
      </c>
      <c r="K18" s="12">
        <f t="shared" si="2"/>
        <v>2735294</v>
      </c>
      <c r="L18" s="7">
        <v>0</v>
      </c>
      <c r="M18" s="7">
        <v>2735294</v>
      </c>
      <c r="N18" s="7">
        <v>0</v>
      </c>
      <c r="O18" s="7">
        <v>2647058.8199999998</v>
      </c>
      <c r="P18" s="12">
        <f t="shared" si="4"/>
        <v>35882352.82</v>
      </c>
      <c r="Q18" s="7">
        <v>0</v>
      </c>
    </row>
    <row r="19" spans="2:17" ht="24" x14ac:dyDescent="0.25">
      <c r="B19" s="30" t="s">
        <v>89</v>
      </c>
      <c r="C19" s="8" t="s">
        <v>103</v>
      </c>
      <c r="D19" s="9" t="s">
        <v>33</v>
      </c>
      <c r="E19" s="12">
        <f t="shared" si="3"/>
        <v>64500000</v>
      </c>
      <c r="F19" s="7">
        <v>0</v>
      </c>
      <c r="G19" s="7">
        <v>64500000</v>
      </c>
      <c r="H19" s="7">
        <v>0</v>
      </c>
      <c r="I19" s="7">
        <v>0</v>
      </c>
      <c r="J19" s="12">
        <f t="shared" ref="J19" si="5">K19+O19</f>
        <v>11382352.941176474</v>
      </c>
      <c r="K19" s="12">
        <f t="shared" ref="K19" si="6">L19+M19+N19</f>
        <v>11382352.941176474</v>
      </c>
      <c r="L19" s="7">
        <v>0</v>
      </c>
      <c r="M19" s="7">
        <v>0</v>
      </c>
      <c r="N19" s="7">
        <v>11382352.941176474</v>
      </c>
      <c r="O19" s="7">
        <v>0</v>
      </c>
      <c r="P19" s="12">
        <f t="shared" si="4"/>
        <v>75882352.941176474</v>
      </c>
      <c r="Q19" s="7">
        <v>0</v>
      </c>
    </row>
    <row r="20" spans="2:17" ht="9" customHeight="1" x14ac:dyDescent="0.25">
      <c r="B20" s="32"/>
      <c r="C20" s="33"/>
      <c r="D20" s="34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2:17" ht="21.75" customHeight="1" x14ac:dyDescent="0.25">
      <c r="B21" s="75" t="s">
        <v>105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</row>
    <row r="22" spans="2:17" ht="9.75" customHeight="1" x14ac:dyDescent="0.25">
      <c r="D22" s="5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1.75" customHeight="1" x14ac:dyDescent="0.25">
      <c r="B23" s="24" t="s">
        <v>105</v>
      </c>
      <c r="C23" s="16"/>
      <c r="D23" s="17" t="s">
        <v>33</v>
      </c>
      <c r="E23" s="18">
        <f>SUM(E24:E32)</f>
        <v>354800000</v>
      </c>
      <c r="F23" s="18">
        <f t="shared" ref="F23" si="7">F24+F29</f>
        <v>0</v>
      </c>
      <c r="G23" s="18">
        <f>SUM(G24:G32)</f>
        <v>354800000</v>
      </c>
      <c r="H23" s="18">
        <f t="shared" ref="H23:I23" si="8">SUM(H24:H32)</f>
        <v>0</v>
      </c>
      <c r="I23" s="18">
        <f t="shared" si="8"/>
        <v>0</v>
      </c>
      <c r="J23" s="18">
        <f>K23+O23</f>
        <v>62611763.329999998</v>
      </c>
      <c r="K23" s="18">
        <f t="shared" ref="K23:K28" si="9">L23+M23+N23</f>
        <v>60414704.75</v>
      </c>
      <c r="L23" s="18">
        <f>L24+L25+L26+L28+L29+L30+L31+L32</f>
        <v>1000000</v>
      </c>
      <c r="M23" s="18">
        <f>M24+M25+M26+M27+M28+M29+M30+M31+M32</f>
        <v>37723529.170000002</v>
      </c>
      <c r="N23" s="18">
        <f>N24+N25+N26+N27+N28+N29+N30+N31+N32</f>
        <v>21691175.579999998</v>
      </c>
      <c r="O23" s="18">
        <f>O24+O25+O26+O27+O28+O29+O30+O32+O31</f>
        <v>2197058.58</v>
      </c>
      <c r="P23" s="18">
        <f>E23+J23</f>
        <v>417411763.32999998</v>
      </c>
      <c r="Q23" s="18">
        <f>Q24+Q25+Q26+Q27+Q28+Q29+Q30+Q31+Q32</f>
        <v>0</v>
      </c>
    </row>
    <row r="24" spans="2:17" ht="24" x14ac:dyDescent="0.25">
      <c r="B24" s="30" t="s">
        <v>87</v>
      </c>
      <c r="C24" s="8" t="s">
        <v>96</v>
      </c>
      <c r="D24" s="9" t="s">
        <v>33</v>
      </c>
      <c r="E24" s="12">
        <f>F24+G24+H24+I24</f>
        <v>65000000</v>
      </c>
      <c r="F24" s="7">
        <v>0</v>
      </c>
      <c r="G24" s="7">
        <v>65000000</v>
      </c>
      <c r="H24" s="7">
        <v>0</v>
      </c>
      <c r="I24" s="7">
        <v>0</v>
      </c>
      <c r="J24" s="12">
        <f>M24+N24+O24</f>
        <v>11470587.76</v>
      </c>
      <c r="K24" s="12">
        <f t="shared" si="9"/>
        <v>9749999.7599999998</v>
      </c>
      <c r="L24" s="7"/>
      <c r="M24" s="7">
        <v>8029411.7599999998</v>
      </c>
      <c r="N24" s="7">
        <v>1720588</v>
      </c>
      <c r="O24" s="7">
        <v>1720588</v>
      </c>
      <c r="P24" s="12">
        <f>E24+J24</f>
        <v>76470587.760000005</v>
      </c>
      <c r="Q24" s="7">
        <v>0</v>
      </c>
    </row>
    <row r="25" spans="2:17" ht="28.5" customHeight="1" x14ac:dyDescent="0.25">
      <c r="B25" s="30" t="s">
        <v>90</v>
      </c>
      <c r="C25" s="8" t="s">
        <v>96</v>
      </c>
      <c r="D25" s="9" t="s">
        <v>33</v>
      </c>
      <c r="E25" s="12">
        <f t="shared" ref="E25:E31" si="10">F25+G25+H25+I25</f>
        <v>61800000</v>
      </c>
      <c r="F25" s="7">
        <v>0</v>
      </c>
      <c r="G25" s="7">
        <v>61800000</v>
      </c>
      <c r="H25" s="7">
        <v>0</v>
      </c>
      <c r="I25" s="7">
        <v>0</v>
      </c>
      <c r="J25" s="12">
        <f>K25+O25</f>
        <v>10905882</v>
      </c>
      <c r="K25" s="12">
        <f t="shared" si="9"/>
        <v>10905882</v>
      </c>
      <c r="L25" s="7">
        <v>0</v>
      </c>
      <c r="M25" s="7">
        <v>0</v>
      </c>
      <c r="N25" s="42">
        <v>10905882</v>
      </c>
      <c r="O25" s="7">
        <v>0</v>
      </c>
      <c r="P25" s="12">
        <f>E25+J25</f>
        <v>72705882</v>
      </c>
      <c r="Q25" s="7">
        <v>0</v>
      </c>
    </row>
    <row r="26" spans="2:17" ht="27" customHeight="1" x14ac:dyDescent="0.25">
      <c r="B26" s="30" t="s">
        <v>91</v>
      </c>
      <c r="C26" s="8" t="s">
        <v>97</v>
      </c>
      <c r="D26" s="9" t="s">
        <v>33</v>
      </c>
      <c r="E26" s="12">
        <f t="shared" si="10"/>
        <v>18000000</v>
      </c>
      <c r="F26" s="7">
        <v>0</v>
      </c>
      <c r="G26" s="7">
        <v>18000000</v>
      </c>
      <c r="H26" s="7">
        <v>0</v>
      </c>
      <c r="I26" s="7">
        <v>0</v>
      </c>
      <c r="J26" s="12">
        <f>K26+O26</f>
        <v>3176470.5700000003</v>
      </c>
      <c r="K26" s="12">
        <f t="shared" si="9"/>
        <v>2699999.99</v>
      </c>
      <c r="L26" s="7">
        <v>0</v>
      </c>
      <c r="M26" s="7">
        <v>2223529.41</v>
      </c>
      <c r="N26" s="7">
        <v>476470.58</v>
      </c>
      <c r="O26" s="7">
        <v>476470.58</v>
      </c>
      <c r="P26" s="12">
        <f t="shared" ref="P26:P32" si="11">E26+J26</f>
        <v>21176470.57</v>
      </c>
      <c r="Q26" s="7">
        <v>0</v>
      </c>
    </row>
    <row r="27" spans="2:17" ht="26.25" customHeight="1" x14ac:dyDescent="0.25">
      <c r="B27" s="30" t="s">
        <v>92</v>
      </c>
      <c r="C27" s="8" t="s">
        <v>97</v>
      </c>
      <c r="D27" s="9" t="s">
        <v>33</v>
      </c>
      <c r="E27" s="12">
        <f t="shared" si="10"/>
        <v>38000000</v>
      </c>
      <c r="F27" s="7">
        <v>0</v>
      </c>
      <c r="G27" s="7">
        <v>38000000</v>
      </c>
      <c r="H27" s="7">
        <v>0</v>
      </c>
      <c r="I27" s="7">
        <v>0</v>
      </c>
      <c r="J27" s="12">
        <f>K27+O27</f>
        <v>6705882</v>
      </c>
      <c r="K27" s="12">
        <f t="shared" si="9"/>
        <v>6705882</v>
      </c>
      <c r="L27" s="7">
        <v>0</v>
      </c>
      <c r="M27" s="7">
        <v>0</v>
      </c>
      <c r="N27" s="42">
        <v>6705882</v>
      </c>
      <c r="O27" s="7">
        <v>0</v>
      </c>
      <c r="P27" s="12">
        <f t="shared" si="11"/>
        <v>44705882</v>
      </c>
      <c r="Q27" s="7">
        <v>0</v>
      </c>
    </row>
    <row r="28" spans="2:17" ht="26.25" customHeight="1" x14ac:dyDescent="0.25">
      <c r="B28" s="30" t="s">
        <v>93</v>
      </c>
      <c r="C28" s="8" t="s">
        <v>98</v>
      </c>
      <c r="D28" s="9" t="s">
        <v>33</v>
      </c>
      <c r="E28" s="12">
        <f t="shared" si="10"/>
        <v>64500000</v>
      </c>
      <c r="F28" s="7">
        <v>0</v>
      </c>
      <c r="G28" s="7">
        <v>64500000</v>
      </c>
      <c r="H28" s="7">
        <v>0</v>
      </c>
      <c r="I28" s="7">
        <v>0</v>
      </c>
      <c r="J28" s="12">
        <f>K28+O28</f>
        <v>11382353</v>
      </c>
      <c r="K28" s="12">
        <f t="shared" si="9"/>
        <v>11382353</v>
      </c>
      <c r="L28" s="7">
        <v>0</v>
      </c>
      <c r="M28" s="7">
        <f>9000000+2382353</f>
        <v>11382353</v>
      </c>
      <c r="N28" s="7">
        <v>0</v>
      </c>
      <c r="O28" s="7">
        <v>0</v>
      </c>
      <c r="P28" s="12">
        <f t="shared" si="11"/>
        <v>75882353</v>
      </c>
      <c r="Q28" s="7">
        <v>0</v>
      </c>
    </row>
    <row r="29" spans="2:17" ht="24" x14ac:dyDescent="0.25">
      <c r="B29" s="30" t="s">
        <v>136</v>
      </c>
      <c r="C29" s="8" t="s">
        <v>99</v>
      </c>
      <c r="D29" s="9" t="s">
        <v>33</v>
      </c>
      <c r="E29" s="12">
        <f t="shared" si="10"/>
        <v>50000000</v>
      </c>
      <c r="F29" s="7">
        <v>0</v>
      </c>
      <c r="G29" s="7">
        <v>50000000</v>
      </c>
      <c r="H29" s="7">
        <v>0</v>
      </c>
      <c r="I29" s="7">
        <v>0</v>
      </c>
      <c r="J29" s="12">
        <f t="shared" ref="J29" si="12">K29+O29</f>
        <v>8823529</v>
      </c>
      <c r="K29" s="12">
        <f t="shared" ref="K29" si="13">L29+M29+N29</f>
        <v>8823529</v>
      </c>
      <c r="L29" s="7">
        <v>0</v>
      </c>
      <c r="M29" s="7">
        <v>8823529</v>
      </c>
      <c r="N29" s="7">
        <v>0</v>
      </c>
      <c r="O29" s="7">
        <v>0</v>
      </c>
      <c r="P29" s="12">
        <f t="shared" si="11"/>
        <v>58823529</v>
      </c>
      <c r="Q29" s="7">
        <v>0</v>
      </c>
    </row>
    <row r="30" spans="2:17" ht="24" x14ac:dyDescent="0.25">
      <c r="B30" s="30" t="s">
        <v>94</v>
      </c>
      <c r="C30" s="8" t="s">
        <v>100</v>
      </c>
      <c r="D30" s="9" t="s">
        <v>33</v>
      </c>
      <c r="E30" s="12">
        <f t="shared" si="10"/>
        <v>10500000</v>
      </c>
      <c r="F30" s="7">
        <v>0</v>
      </c>
      <c r="G30" s="7">
        <v>10500000</v>
      </c>
      <c r="H30" s="7">
        <v>0</v>
      </c>
      <c r="I30" s="7">
        <v>0</v>
      </c>
      <c r="J30" s="12">
        <f>K30+O30</f>
        <v>1852941</v>
      </c>
      <c r="K30" s="12">
        <f>L30+M30+N30</f>
        <v>1852941</v>
      </c>
      <c r="L30" s="7">
        <v>0</v>
      </c>
      <c r="M30" s="7">
        <v>1852941</v>
      </c>
      <c r="N30" s="7">
        <v>0</v>
      </c>
      <c r="O30" s="42">
        <v>0</v>
      </c>
      <c r="P30" s="12">
        <f t="shared" si="11"/>
        <v>12352941</v>
      </c>
      <c r="Q30" s="7">
        <v>0</v>
      </c>
    </row>
    <row r="31" spans="2:17" ht="24" x14ac:dyDescent="0.25">
      <c r="B31" s="30" t="s">
        <v>95</v>
      </c>
      <c r="C31" s="8" t="s">
        <v>100</v>
      </c>
      <c r="D31" s="9" t="s">
        <v>33</v>
      </c>
      <c r="E31" s="12">
        <f t="shared" si="10"/>
        <v>5000000</v>
      </c>
      <c r="F31" s="7">
        <v>0</v>
      </c>
      <c r="G31" s="7">
        <v>5000000</v>
      </c>
      <c r="H31" s="7">
        <v>0</v>
      </c>
      <c r="I31" s="7">
        <v>0</v>
      </c>
      <c r="J31" s="12">
        <f t="shared" ref="J31:J32" si="14">K31+O31</f>
        <v>882353</v>
      </c>
      <c r="K31" s="12">
        <f>L31+M31+N31</f>
        <v>882353</v>
      </c>
      <c r="L31" s="7">
        <v>0</v>
      </c>
      <c r="M31" s="7">
        <v>0</v>
      </c>
      <c r="N31" s="7">
        <v>882353</v>
      </c>
      <c r="O31" s="73">
        <v>0</v>
      </c>
      <c r="P31" s="12">
        <f t="shared" si="11"/>
        <v>5882353</v>
      </c>
      <c r="Q31" s="7">
        <v>0</v>
      </c>
    </row>
    <row r="32" spans="2:17" ht="24" x14ac:dyDescent="0.25">
      <c r="B32" s="30" t="s">
        <v>227</v>
      </c>
      <c r="C32" s="8" t="s">
        <v>101</v>
      </c>
      <c r="D32" s="9" t="s">
        <v>33</v>
      </c>
      <c r="E32" s="12">
        <f t="shared" ref="E32" si="15">F32+G32+H32+I32</f>
        <v>42000000</v>
      </c>
      <c r="F32" s="7">
        <v>0</v>
      </c>
      <c r="G32" s="7">
        <v>42000000</v>
      </c>
      <c r="H32" s="7">
        <v>0</v>
      </c>
      <c r="I32" s="7">
        <v>0</v>
      </c>
      <c r="J32" s="12">
        <f t="shared" si="14"/>
        <v>7411765</v>
      </c>
      <c r="K32" s="12">
        <f t="shared" ref="K32" si="16">L32+M32+N32</f>
        <v>7411765</v>
      </c>
      <c r="L32" s="7">
        <v>1000000</v>
      </c>
      <c r="M32" s="7">
        <v>5411765</v>
      </c>
      <c r="N32" s="7">
        <v>1000000</v>
      </c>
      <c r="O32" s="7">
        <v>0</v>
      </c>
      <c r="P32" s="12">
        <f t="shared" si="11"/>
        <v>49411765</v>
      </c>
      <c r="Q32" s="7">
        <v>0</v>
      </c>
    </row>
    <row r="33" spans="2:17" ht="9.75" customHeight="1" x14ac:dyDescent="0.25">
      <c r="B33" s="32"/>
      <c r="C33" s="33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  <row r="34" spans="2:17" ht="21.75" customHeight="1" x14ac:dyDescent="0.25">
      <c r="B34" s="75" t="s">
        <v>104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</row>
    <row r="35" spans="2:17" ht="8.25" customHeight="1" x14ac:dyDescent="0.25">
      <c r="D35" s="5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ht="21.75" customHeight="1" x14ac:dyDescent="0.25">
      <c r="B36" s="24" t="s">
        <v>104</v>
      </c>
      <c r="C36" s="16"/>
      <c r="D36" s="17" t="s">
        <v>33</v>
      </c>
      <c r="E36" s="18">
        <f>SUM(E37:E38)</f>
        <v>50000000</v>
      </c>
      <c r="F36" s="18">
        <f t="shared" ref="F36:O36" si="17">SUM(F37:F38)</f>
        <v>0</v>
      </c>
      <c r="G36" s="18">
        <f t="shared" si="17"/>
        <v>50000000</v>
      </c>
      <c r="H36" s="18">
        <f t="shared" si="17"/>
        <v>0</v>
      </c>
      <c r="I36" s="18">
        <f t="shared" si="17"/>
        <v>0</v>
      </c>
      <c r="J36" s="18">
        <f t="shared" si="17"/>
        <v>8823529.879999999</v>
      </c>
      <c r="K36" s="18">
        <f t="shared" si="17"/>
        <v>8823529.879999999</v>
      </c>
      <c r="L36" s="18">
        <f t="shared" si="17"/>
        <v>0</v>
      </c>
      <c r="M36" s="18">
        <f t="shared" si="17"/>
        <v>8823529.879999999</v>
      </c>
      <c r="N36" s="18">
        <f t="shared" si="17"/>
        <v>0</v>
      </c>
      <c r="O36" s="18">
        <f t="shared" si="17"/>
        <v>0</v>
      </c>
      <c r="P36" s="62">
        <f>G36+J36</f>
        <v>58823529.879999995</v>
      </c>
      <c r="Q36" s="18">
        <f>SUM(Q37:Q69)</f>
        <v>0</v>
      </c>
    </row>
    <row r="37" spans="2:17" ht="24" x14ac:dyDescent="0.25">
      <c r="B37" s="30" t="s">
        <v>106</v>
      </c>
      <c r="C37" s="8" t="s">
        <v>108</v>
      </c>
      <c r="D37" s="9" t="s">
        <v>33</v>
      </c>
      <c r="E37" s="12">
        <f>F37+G37+H37+I37</f>
        <v>40000000</v>
      </c>
      <c r="F37" s="7">
        <v>0</v>
      </c>
      <c r="G37" s="7">
        <v>40000000</v>
      </c>
      <c r="H37" s="7">
        <v>0</v>
      </c>
      <c r="I37" s="7">
        <v>0</v>
      </c>
      <c r="J37" s="12">
        <f>K37+O37</f>
        <v>7058824</v>
      </c>
      <c r="K37" s="12">
        <f>L37+M37+N37</f>
        <v>7058824</v>
      </c>
      <c r="L37" s="7">
        <v>0</v>
      </c>
      <c r="M37" s="7">
        <v>7058824</v>
      </c>
      <c r="N37" s="7">
        <v>0</v>
      </c>
      <c r="O37" s="7">
        <v>0</v>
      </c>
      <c r="P37" s="12">
        <f>E37+J37</f>
        <v>47058824</v>
      </c>
      <c r="Q37" s="7">
        <v>0</v>
      </c>
    </row>
    <row r="38" spans="2:17" ht="28.5" customHeight="1" x14ac:dyDescent="0.25">
      <c r="B38" s="30" t="s">
        <v>107</v>
      </c>
      <c r="C38" s="8" t="s">
        <v>108</v>
      </c>
      <c r="D38" s="9" t="s">
        <v>33</v>
      </c>
      <c r="E38" s="12">
        <f t="shared" ref="E38" si="18">F38+G38+H38+I38</f>
        <v>10000000</v>
      </c>
      <c r="F38" s="7">
        <v>0</v>
      </c>
      <c r="G38" s="7">
        <v>10000000</v>
      </c>
      <c r="H38" s="7">
        <v>0</v>
      </c>
      <c r="I38" s="7">
        <v>0</v>
      </c>
      <c r="J38" s="12">
        <f t="shared" ref="J38" si="19">K38+O38</f>
        <v>1764705.88</v>
      </c>
      <c r="K38" s="12">
        <f t="shared" ref="K38" si="20">L38+M38+N38</f>
        <v>1764705.88</v>
      </c>
      <c r="L38" s="7">
        <v>0</v>
      </c>
      <c r="M38" s="7">
        <v>1764705.88</v>
      </c>
      <c r="N38" s="7">
        <v>0</v>
      </c>
      <c r="O38" s="7">
        <v>0</v>
      </c>
      <c r="P38" s="12">
        <f>E38+J38</f>
        <v>11764705.879999999</v>
      </c>
      <c r="Q38" s="7">
        <v>0</v>
      </c>
    </row>
    <row r="39" spans="2:17" ht="9" customHeight="1" x14ac:dyDescent="0.25">
      <c r="B39" s="32"/>
      <c r="C39" s="33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</row>
    <row r="40" spans="2:17" ht="25.5" customHeight="1" x14ac:dyDescent="0.25">
      <c r="B40" s="75" t="s">
        <v>109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</row>
    <row r="41" spans="2:17" ht="9.75" customHeight="1" x14ac:dyDescent="0.25">
      <c r="B41" s="36"/>
      <c r="C41" s="36"/>
      <c r="D41" s="37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</row>
    <row r="42" spans="2:17" ht="25.5" customHeight="1" x14ac:dyDescent="0.25">
      <c r="B42" s="24" t="s">
        <v>109</v>
      </c>
      <c r="C42" s="16"/>
      <c r="D42" s="17" t="s">
        <v>33</v>
      </c>
      <c r="E42" s="18">
        <f>SUM(E43:E44)</f>
        <v>140000000</v>
      </c>
      <c r="F42" s="18">
        <f t="shared" ref="F42" si="21">SUM(F43:F44)</f>
        <v>0</v>
      </c>
      <c r="G42" s="18">
        <f t="shared" ref="G42" si="22">SUM(G43:G44)</f>
        <v>140000000</v>
      </c>
      <c r="H42" s="18">
        <f t="shared" ref="H42" si="23">SUM(H43:H44)</f>
        <v>0</v>
      </c>
      <c r="I42" s="18">
        <f t="shared" ref="I42" si="24">SUM(I43:I44)</f>
        <v>0</v>
      </c>
      <c r="J42" s="18">
        <f t="shared" ref="J42" si="25">SUM(J43:J44)</f>
        <v>24705883</v>
      </c>
      <c r="K42" s="18">
        <f t="shared" ref="K42" si="26">SUM(K43:K44)</f>
        <v>24705883</v>
      </c>
      <c r="L42" s="18">
        <f t="shared" ref="L42" si="27">SUM(L43:L44)</f>
        <v>2576462</v>
      </c>
      <c r="M42" s="18">
        <f t="shared" ref="M42" si="28">SUM(M43:M44)</f>
        <v>22129421</v>
      </c>
      <c r="N42" s="18">
        <f t="shared" ref="N42" si="29">SUM(N43:N44)</f>
        <v>0</v>
      </c>
      <c r="O42" s="18">
        <f t="shared" ref="O42" si="30">SUM(O43:O44)</f>
        <v>0</v>
      </c>
      <c r="P42" s="18">
        <f t="shared" ref="P42" si="31">SUM(P43:P44)</f>
        <v>164705883</v>
      </c>
      <c r="Q42" s="18">
        <f>SUM(Q43:Q74)</f>
        <v>0</v>
      </c>
    </row>
    <row r="43" spans="2:17" ht="24" x14ac:dyDescent="0.25">
      <c r="B43" s="30" t="s">
        <v>112</v>
      </c>
      <c r="C43" s="8" t="s">
        <v>110</v>
      </c>
      <c r="D43" s="9" t="s">
        <v>33</v>
      </c>
      <c r="E43" s="12">
        <f>F43+G43+H43+I43</f>
        <v>86000000</v>
      </c>
      <c r="F43" s="7">
        <v>0</v>
      </c>
      <c r="G43" s="7">
        <v>86000000</v>
      </c>
      <c r="H43" s="7">
        <v>0</v>
      </c>
      <c r="I43" s="7">
        <v>0</v>
      </c>
      <c r="J43" s="12">
        <f>K43+O43</f>
        <v>15176471</v>
      </c>
      <c r="K43" s="12">
        <f>L43+M43+N43</f>
        <v>15176471</v>
      </c>
      <c r="L43" s="7">
        <v>2576462</v>
      </c>
      <c r="M43" s="7">
        <v>12600009</v>
      </c>
      <c r="N43" s="7">
        <v>0</v>
      </c>
      <c r="O43" s="7">
        <v>0</v>
      </c>
      <c r="P43" s="12">
        <f>E43+J43</f>
        <v>101176471</v>
      </c>
      <c r="Q43" s="7">
        <v>0</v>
      </c>
    </row>
    <row r="44" spans="2:17" ht="28.5" customHeight="1" x14ac:dyDescent="0.25">
      <c r="B44" s="30" t="s">
        <v>111</v>
      </c>
      <c r="C44" s="8" t="s">
        <v>110</v>
      </c>
      <c r="D44" s="9" t="s">
        <v>33</v>
      </c>
      <c r="E44" s="12">
        <f t="shared" ref="E44" si="32">F44+G44+H44+I44</f>
        <v>54000000</v>
      </c>
      <c r="F44" s="7">
        <v>0</v>
      </c>
      <c r="G44" s="7">
        <v>54000000</v>
      </c>
      <c r="H44" s="7">
        <v>0</v>
      </c>
      <c r="I44" s="7">
        <v>0</v>
      </c>
      <c r="J44" s="12">
        <f t="shared" ref="J44" si="33">K44+O44</f>
        <v>9529412</v>
      </c>
      <c r="K44" s="12">
        <f t="shared" ref="K44" si="34">L44+M44+N44</f>
        <v>9529412</v>
      </c>
      <c r="L44" s="7">
        <v>0</v>
      </c>
      <c r="M44" s="7">
        <v>9529412</v>
      </c>
      <c r="N44" s="7">
        <v>0</v>
      </c>
      <c r="O44" s="7">
        <v>0</v>
      </c>
      <c r="P44" s="12">
        <f>E44+J44</f>
        <v>63529412</v>
      </c>
      <c r="Q44" s="7">
        <v>0</v>
      </c>
    </row>
    <row r="45" spans="2:17" ht="7.5" customHeight="1" x14ac:dyDescent="0.25">
      <c r="B45" s="32"/>
      <c r="C45" s="33"/>
      <c r="D45" s="34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</row>
    <row r="46" spans="2:17" ht="25.5" customHeight="1" x14ac:dyDescent="0.25">
      <c r="B46" s="75" t="s">
        <v>113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</row>
    <row r="47" spans="2:17" ht="9" customHeight="1" x14ac:dyDescent="0.25">
      <c r="D47" s="5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17" ht="21.75" customHeight="1" x14ac:dyDescent="0.25">
      <c r="B48" s="24" t="s">
        <v>113</v>
      </c>
      <c r="C48" s="16"/>
      <c r="D48" s="17" t="s">
        <v>33</v>
      </c>
      <c r="E48" s="18">
        <f>SUM(E49:E52)</f>
        <v>104500000</v>
      </c>
      <c r="F48" s="18">
        <f t="shared" ref="F48:Q48" si="35">SUM(F49:F52)</f>
        <v>0</v>
      </c>
      <c r="G48" s="18">
        <f t="shared" si="35"/>
        <v>104500000</v>
      </c>
      <c r="H48" s="18">
        <f t="shared" si="35"/>
        <v>0</v>
      </c>
      <c r="I48" s="18">
        <f t="shared" si="35"/>
        <v>0</v>
      </c>
      <c r="J48" s="18">
        <f>K48+O48</f>
        <v>19982353</v>
      </c>
      <c r="K48" s="18">
        <f>L48+M48+N48</f>
        <v>19941765</v>
      </c>
      <c r="L48" s="18">
        <f t="shared" si="35"/>
        <v>11125804</v>
      </c>
      <c r="M48" s="18">
        <f t="shared" si="35"/>
        <v>8815961</v>
      </c>
      <c r="N48" s="18">
        <f t="shared" si="35"/>
        <v>0</v>
      </c>
      <c r="O48" s="18">
        <f t="shared" si="35"/>
        <v>40588</v>
      </c>
      <c r="P48" s="62">
        <f>E48+J48</f>
        <v>124482353</v>
      </c>
      <c r="Q48" s="18">
        <f t="shared" si="35"/>
        <v>0</v>
      </c>
    </row>
    <row r="49" spans="2:17" ht="24" x14ac:dyDescent="0.25">
      <c r="B49" s="30" t="s">
        <v>114</v>
      </c>
      <c r="C49" s="8" t="s">
        <v>118</v>
      </c>
      <c r="D49" s="9" t="s">
        <v>33</v>
      </c>
      <c r="E49" s="12">
        <f>F49+G49+H49+I49</f>
        <v>24000000</v>
      </c>
      <c r="F49" s="7">
        <v>0</v>
      </c>
      <c r="G49" s="7">
        <v>24000000</v>
      </c>
      <c r="H49" s="7">
        <v>0</v>
      </c>
      <c r="I49" s="7">
        <v>0</v>
      </c>
      <c r="J49" s="12">
        <f>K49+O49</f>
        <v>4235294</v>
      </c>
      <c r="K49" s="12">
        <f>L49+M49+N49</f>
        <v>4235294</v>
      </c>
      <c r="L49" s="7">
        <v>0</v>
      </c>
      <c r="M49" s="7">
        <v>4235294</v>
      </c>
      <c r="N49" s="7">
        <v>0</v>
      </c>
      <c r="O49" s="7">
        <v>0</v>
      </c>
      <c r="P49" s="12">
        <f>E49+J49</f>
        <v>28235294</v>
      </c>
      <c r="Q49" s="7">
        <v>0</v>
      </c>
    </row>
    <row r="50" spans="2:17" ht="28.5" customHeight="1" x14ac:dyDescent="0.25">
      <c r="B50" s="30" t="s">
        <v>115</v>
      </c>
      <c r="C50" s="8" t="s">
        <v>119</v>
      </c>
      <c r="D50" s="9" t="s">
        <v>33</v>
      </c>
      <c r="E50" s="12">
        <f t="shared" ref="E50:E52" si="36">F50+G50+H50+I50</f>
        <v>11500000</v>
      </c>
      <c r="F50" s="7">
        <v>0</v>
      </c>
      <c r="G50" s="7">
        <v>11500000</v>
      </c>
      <c r="H50" s="7">
        <v>0</v>
      </c>
      <c r="I50" s="7">
        <v>0</v>
      </c>
      <c r="J50" s="12">
        <f t="shared" ref="J50:J52" si="37">K50+O50</f>
        <v>2029412</v>
      </c>
      <c r="K50" s="12">
        <f t="shared" ref="K50:K52" si="38">L50+M50+N50</f>
        <v>1988824</v>
      </c>
      <c r="L50" s="7">
        <v>0</v>
      </c>
      <c r="M50" s="7">
        <v>1988824</v>
      </c>
      <c r="N50" s="7">
        <v>0</v>
      </c>
      <c r="O50" s="7">
        <v>40588</v>
      </c>
      <c r="P50" s="12">
        <f t="shared" ref="P50:P52" si="39">E50+J50</f>
        <v>13529412</v>
      </c>
      <c r="Q50" s="7">
        <v>0</v>
      </c>
    </row>
    <row r="51" spans="2:17" ht="27" customHeight="1" x14ac:dyDescent="0.25">
      <c r="B51" s="30" t="s">
        <v>116</v>
      </c>
      <c r="C51" s="8" t="s">
        <v>120</v>
      </c>
      <c r="D51" s="9" t="s">
        <v>33</v>
      </c>
      <c r="E51" s="12">
        <f t="shared" si="36"/>
        <v>46000000</v>
      </c>
      <c r="F51" s="7">
        <v>0</v>
      </c>
      <c r="G51" s="7">
        <v>46000000</v>
      </c>
      <c r="H51" s="7">
        <v>0</v>
      </c>
      <c r="I51" s="7">
        <v>0</v>
      </c>
      <c r="J51" s="12">
        <f t="shared" si="37"/>
        <v>8117647</v>
      </c>
      <c r="K51" s="12">
        <f t="shared" si="38"/>
        <v>8117647</v>
      </c>
      <c r="L51" s="7">
        <f>4020428+1505376</f>
        <v>5525804</v>
      </c>
      <c r="M51" s="7">
        <v>2591843</v>
      </c>
      <c r="N51" s="7">
        <v>0</v>
      </c>
      <c r="O51" s="7">
        <v>0</v>
      </c>
      <c r="P51" s="12">
        <f t="shared" si="39"/>
        <v>54117647</v>
      </c>
      <c r="Q51" s="7">
        <v>0</v>
      </c>
    </row>
    <row r="52" spans="2:17" ht="26.25" customHeight="1" x14ac:dyDescent="0.25">
      <c r="B52" s="30" t="s">
        <v>117</v>
      </c>
      <c r="C52" s="8" t="s">
        <v>121</v>
      </c>
      <c r="D52" s="9" t="s">
        <v>33</v>
      </c>
      <c r="E52" s="12">
        <f t="shared" si="36"/>
        <v>23000000</v>
      </c>
      <c r="F52" s="7">
        <v>0</v>
      </c>
      <c r="G52" s="7">
        <v>23000000</v>
      </c>
      <c r="H52" s="7">
        <v>0</v>
      </c>
      <c r="I52" s="7">
        <v>0</v>
      </c>
      <c r="J52" s="12">
        <f t="shared" si="37"/>
        <v>5600000</v>
      </c>
      <c r="K52" s="12">
        <f t="shared" si="38"/>
        <v>5600000</v>
      </c>
      <c r="L52" s="7">
        <v>5600000</v>
      </c>
      <c r="M52" s="7">
        <v>0</v>
      </c>
      <c r="N52" s="7">
        <v>0</v>
      </c>
      <c r="O52" s="7">
        <v>0</v>
      </c>
      <c r="P52" s="12">
        <f t="shared" si="39"/>
        <v>28600000</v>
      </c>
      <c r="Q52" s="7">
        <v>0</v>
      </c>
    </row>
    <row r="53" spans="2:17" ht="11.25" customHeight="1" x14ac:dyDescent="0.25">
      <c r="B53" s="31"/>
      <c r="C53" s="26"/>
      <c r="D53" s="27"/>
      <c r="E53" s="28"/>
      <c r="F53" s="29"/>
      <c r="G53" s="29"/>
      <c r="H53" s="29"/>
      <c r="I53" s="29"/>
      <c r="J53" s="28"/>
      <c r="K53" s="28"/>
      <c r="L53" s="29"/>
      <c r="M53" s="29"/>
      <c r="N53" s="29"/>
      <c r="O53" s="29"/>
      <c r="P53" s="28"/>
      <c r="Q53" s="29"/>
    </row>
    <row r="54" spans="2:17" ht="25.5" customHeight="1" x14ac:dyDescent="0.25">
      <c r="B54" s="75" t="s">
        <v>122</v>
      </c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2:17" ht="9" customHeight="1" x14ac:dyDescent="0.25">
      <c r="D55" s="5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2:17" ht="21.75" customHeight="1" x14ac:dyDescent="0.25">
      <c r="B56" s="24" t="s">
        <v>122</v>
      </c>
      <c r="C56" s="16"/>
      <c r="D56" s="17" t="s">
        <v>33</v>
      </c>
      <c r="E56" s="18">
        <f>E57+E58+E59+E60+E61</f>
        <v>145160862</v>
      </c>
      <c r="F56" s="18">
        <f>F57+F58+F59+F60+F61</f>
        <v>0</v>
      </c>
      <c r="G56" s="18">
        <f>G57+G58+G59+G60+G61</f>
        <v>145160862</v>
      </c>
      <c r="H56" s="18">
        <f>H57+H58+H59+H60+H61</f>
        <v>0</v>
      </c>
      <c r="I56" s="18">
        <f>I57+I58+I59+I60+I61</f>
        <v>0</v>
      </c>
      <c r="J56" s="18">
        <f>K56+O56</f>
        <v>38959433</v>
      </c>
      <c r="K56" s="18">
        <f>L56+M56+N56</f>
        <v>38901197</v>
      </c>
      <c r="L56" s="18">
        <f>L57+L58+L59+L60+L61</f>
        <v>10620703</v>
      </c>
      <c r="M56" s="18">
        <f>M57+M58+M59+M60+M61</f>
        <v>28280494</v>
      </c>
      <c r="N56" s="18">
        <f>N57+N58+N59+N60+N61</f>
        <v>0</v>
      </c>
      <c r="O56" s="18">
        <f>O57+O58+O59+O60+O61</f>
        <v>58236</v>
      </c>
      <c r="P56" s="18">
        <f>E56+J56</f>
        <v>184120295</v>
      </c>
      <c r="Q56" s="18">
        <f t="shared" ref="Q56" si="40">SUM(Q57:Q60)</f>
        <v>0</v>
      </c>
    </row>
    <row r="57" spans="2:17" ht="24" x14ac:dyDescent="0.25">
      <c r="B57" s="30" t="s">
        <v>123</v>
      </c>
      <c r="C57" s="8" t="s">
        <v>127</v>
      </c>
      <c r="D57" s="9" t="s">
        <v>33</v>
      </c>
      <c r="E57" s="12">
        <f>F57+G57+H57+I57</f>
        <v>65160862</v>
      </c>
      <c r="F57" s="7">
        <v>0</v>
      </c>
      <c r="G57" s="7">
        <v>65160862</v>
      </c>
      <c r="H57" s="7">
        <v>0</v>
      </c>
      <c r="I57" s="7">
        <v>0</v>
      </c>
      <c r="J57" s="12">
        <f>K57+O57</f>
        <v>19463634</v>
      </c>
      <c r="K57" s="12">
        <f>L57+M57+N57</f>
        <v>19463634</v>
      </c>
      <c r="L57" s="7">
        <v>6339764</v>
      </c>
      <c r="M57" s="7">
        <v>13123870</v>
      </c>
      <c r="N57" s="7">
        <v>0</v>
      </c>
      <c r="O57" s="7">
        <v>0</v>
      </c>
      <c r="P57" s="12">
        <f t="shared" ref="P57:P61" si="41">E57+J57</f>
        <v>84624496</v>
      </c>
      <c r="Q57" s="7">
        <v>0</v>
      </c>
    </row>
    <row r="58" spans="2:17" ht="28.5" customHeight="1" x14ac:dyDescent="0.25">
      <c r="B58" s="30" t="s">
        <v>124</v>
      </c>
      <c r="C58" s="8" t="s">
        <v>127</v>
      </c>
      <c r="D58" s="9" t="s">
        <v>33</v>
      </c>
      <c r="E58" s="12">
        <f t="shared" ref="E58:E61" si="42">F58+G58+H58+I58</f>
        <v>25000000</v>
      </c>
      <c r="F58" s="7">
        <v>0</v>
      </c>
      <c r="G58" s="7">
        <v>25000000</v>
      </c>
      <c r="H58" s="7">
        <v>0</v>
      </c>
      <c r="I58" s="7">
        <v>0</v>
      </c>
      <c r="J58" s="12">
        <f t="shared" ref="J58:J60" si="43">K58+O58</f>
        <v>4411765</v>
      </c>
      <c r="K58" s="12">
        <f>L58+M58+N58</f>
        <v>4367647</v>
      </c>
      <c r="L58" s="7">
        <v>0</v>
      </c>
      <c r="M58" s="7">
        <v>4367647</v>
      </c>
      <c r="N58" s="7">
        <v>0</v>
      </c>
      <c r="O58" s="7">
        <v>44118</v>
      </c>
      <c r="P58" s="12">
        <f t="shared" si="41"/>
        <v>29411765</v>
      </c>
      <c r="Q58" s="7">
        <v>0</v>
      </c>
    </row>
    <row r="59" spans="2:17" ht="27" customHeight="1" x14ac:dyDescent="0.25">
      <c r="B59" s="30" t="s">
        <v>125</v>
      </c>
      <c r="C59" s="8" t="s">
        <v>128</v>
      </c>
      <c r="D59" s="9" t="s">
        <v>33</v>
      </c>
      <c r="E59" s="12">
        <v>44000000</v>
      </c>
      <c r="F59" s="7">
        <v>0</v>
      </c>
      <c r="G59" s="7">
        <v>44000000</v>
      </c>
      <c r="H59" s="7">
        <v>0</v>
      </c>
      <c r="I59" s="7">
        <v>0</v>
      </c>
      <c r="J59" s="12">
        <f t="shared" si="43"/>
        <v>13142857</v>
      </c>
      <c r="K59" s="12">
        <f t="shared" ref="K59:K60" si="44">L59+M59+N59</f>
        <v>13142857</v>
      </c>
      <c r="L59" s="7">
        <v>4280939</v>
      </c>
      <c r="M59" s="7">
        <v>8861918</v>
      </c>
      <c r="N59" s="7">
        <v>0</v>
      </c>
      <c r="O59" s="7">
        <v>0</v>
      </c>
      <c r="P59" s="12">
        <f t="shared" si="41"/>
        <v>57142857</v>
      </c>
      <c r="Q59" s="7">
        <v>0</v>
      </c>
    </row>
    <row r="60" spans="2:17" ht="26.25" customHeight="1" x14ac:dyDescent="0.25">
      <c r="B60" s="30" t="s">
        <v>126</v>
      </c>
      <c r="C60" s="8" t="s">
        <v>128</v>
      </c>
      <c r="D60" s="9" t="s">
        <v>33</v>
      </c>
      <c r="E60" s="12">
        <f t="shared" si="42"/>
        <v>3000000</v>
      </c>
      <c r="F60" s="7">
        <v>0</v>
      </c>
      <c r="G60" s="7">
        <v>3000000</v>
      </c>
      <c r="H60" s="7">
        <v>0</v>
      </c>
      <c r="I60" s="7">
        <v>0</v>
      </c>
      <c r="J60" s="12">
        <f t="shared" si="43"/>
        <v>529412</v>
      </c>
      <c r="K60" s="12">
        <f t="shared" si="44"/>
        <v>529412</v>
      </c>
      <c r="L60" s="7">
        <v>0</v>
      </c>
      <c r="M60" s="7">
        <v>529412</v>
      </c>
      <c r="N60" s="7">
        <v>0</v>
      </c>
      <c r="O60" s="7">
        <v>0</v>
      </c>
      <c r="P60" s="12">
        <f t="shared" si="41"/>
        <v>3529412</v>
      </c>
      <c r="Q60" s="7">
        <v>0</v>
      </c>
    </row>
    <row r="61" spans="2:17" ht="26.25" customHeight="1" x14ac:dyDescent="0.25">
      <c r="B61" s="30" t="s">
        <v>204</v>
      </c>
      <c r="C61" s="8" t="s">
        <v>128</v>
      </c>
      <c r="D61" s="9" t="s">
        <v>205</v>
      </c>
      <c r="E61" s="12">
        <f t="shared" si="42"/>
        <v>8000000</v>
      </c>
      <c r="F61" s="7">
        <v>0</v>
      </c>
      <c r="G61" s="7">
        <v>8000000</v>
      </c>
      <c r="H61" s="7">
        <v>0</v>
      </c>
      <c r="I61" s="7">
        <v>0</v>
      </c>
      <c r="J61" s="12">
        <f>K61+O61</f>
        <v>1411765</v>
      </c>
      <c r="K61" s="12">
        <f>L61+M61+N61</f>
        <v>1397647</v>
      </c>
      <c r="L61" s="7">
        <v>0</v>
      </c>
      <c r="M61" s="7">
        <v>1397647</v>
      </c>
      <c r="N61" s="7"/>
      <c r="O61" s="7">
        <v>14118</v>
      </c>
      <c r="P61" s="12">
        <f t="shared" si="41"/>
        <v>9411765</v>
      </c>
      <c r="Q61" s="7">
        <v>0</v>
      </c>
    </row>
    <row r="62" spans="2:17" ht="9.75" customHeight="1" x14ac:dyDescent="0.25">
      <c r="B62" s="32"/>
      <c r="C62" s="33"/>
      <c r="D62" s="34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2:17" ht="25.5" customHeight="1" x14ac:dyDescent="0.25">
      <c r="B63" s="75" t="s">
        <v>207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</row>
    <row r="64" spans="2:17" ht="9.75" customHeight="1" x14ac:dyDescent="0.25">
      <c r="D64" s="5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2:17" x14ac:dyDescent="0.25">
      <c r="B65" s="24" t="s">
        <v>207</v>
      </c>
      <c r="C65" s="16" t="s">
        <v>36</v>
      </c>
      <c r="D65" s="17" t="s">
        <v>33</v>
      </c>
      <c r="E65" s="18">
        <f>E66+E67</f>
        <v>32914693</v>
      </c>
      <c r="F65" s="18">
        <f t="shared" ref="F65:Q65" si="45">F66+F67</f>
        <v>0</v>
      </c>
      <c r="G65" s="18">
        <f t="shared" si="45"/>
        <v>0</v>
      </c>
      <c r="H65" s="18">
        <f t="shared" si="45"/>
        <v>32914693</v>
      </c>
      <c r="I65" s="18">
        <f t="shared" si="45"/>
        <v>0</v>
      </c>
      <c r="J65" s="18">
        <f>J66+J67</f>
        <v>5808476</v>
      </c>
      <c r="K65" s="18">
        <f t="shared" si="45"/>
        <v>4840396</v>
      </c>
      <c r="L65" s="18">
        <f t="shared" si="45"/>
        <v>1936158</v>
      </c>
      <c r="M65" s="18">
        <f t="shared" si="45"/>
        <v>2904238</v>
      </c>
      <c r="N65" s="18">
        <f t="shared" si="45"/>
        <v>0</v>
      </c>
      <c r="O65" s="18">
        <f t="shared" si="45"/>
        <v>968080</v>
      </c>
      <c r="P65" s="18">
        <f t="shared" si="45"/>
        <v>38723169</v>
      </c>
      <c r="Q65" s="18">
        <f t="shared" si="45"/>
        <v>0</v>
      </c>
    </row>
    <row r="66" spans="2:17" ht="24" x14ac:dyDescent="0.25">
      <c r="B66" s="6" t="s">
        <v>34</v>
      </c>
      <c r="C66" s="8" t="s">
        <v>36</v>
      </c>
      <c r="D66" s="9" t="s">
        <v>33</v>
      </c>
      <c r="E66" s="12">
        <f>F66+G66+H66+I66</f>
        <v>28914693</v>
      </c>
      <c r="F66" s="7">
        <v>0</v>
      </c>
      <c r="G66" s="7">
        <v>0</v>
      </c>
      <c r="H66" s="7">
        <v>28914693</v>
      </c>
      <c r="I66" s="7"/>
      <c r="J66" s="12">
        <f>K66+O66</f>
        <v>5102594</v>
      </c>
      <c r="K66" s="12">
        <f>L66+M66+N66</f>
        <v>4252161</v>
      </c>
      <c r="L66" s="7">
        <v>1700864</v>
      </c>
      <c r="M66" s="7">
        <v>2551297</v>
      </c>
      <c r="N66" s="7">
        <v>0</v>
      </c>
      <c r="O66" s="7">
        <v>850433</v>
      </c>
      <c r="P66" s="12">
        <f>E66+J66</f>
        <v>34017287</v>
      </c>
      <c r="Q66" s="7">
        <v>0</v>
      </c>
    </row>
    <row r="67" spans="2:17" ht="24" x14ac:dyDescent="0.25">
      <c r="B67" s="6" t="s">
        <v>35</v>
      </c>
      <c r="C67" s="8" t="s">
        <v>36</v>
      </c>
      <c r="D67" s="9" t="s">
        <v>33</v>
      </c>
      <c r="E67" s="12">
        <f>F67+G67+H67+I67</f>
        <v>4000000</v>
      </c>
      <c r="F67" s="7">
        <v>0</v>
      </c>
      <c r="G67" s="7">
        <v>0</v>
      </c>
      <c r="H67" s="7">
        <v>4000000</v>
      </c>
      <c r="I67" s="7">
        <v>0</v>
      </c>
      <c r="J67" s="12">
        <f>K67+O67</f>
        <v>705882</v>
      </c>
      <c r="K67" s="12">
        <f>L67+M67+N67</f>
        <v>588235</v>
      </c>
      <c r="L67" s="7">
        <v>235294</v>
      </c>
      <c r="M67" s="7">
        <v>352941</v>
      </c>
      <c r="N67" s="7">
        <v>0</v>
      </c>
      <c r="O67" s="7">
        <v>117647</v>
      </c>
      <c r="P67" s="12">
        <f>E67+J67</f>
        <v>4705882</v>
      </c>
      <c r="Q67" s="7">
        <v>0</v>
      </c>
    </row>
    <row r="68" spans="2:17" ht="7.5" customHeight="1" x14ac:dyDescent="0.25">
      <c r="C68" s="5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2:17" ht="25.5" customHeight="1" x14ac:dyDescent="0.25">
      <c r="B69" s="75" t="s">
        <v>37</v>
      </c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</row>
    <row r="70" spans="2:17" ht="7.5" customHeight="1" x14ac:dyDescent="0.25">
      <c r="C70" s="5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2:17" ht="26.25" x14ac:dyDescent="0.25">
      <c r="B71" s="19" t="s">
        <v>37</v>
      </c>
      <c r="C71" s="16" t="s">
        <v>38</v>
      </c>
      <c r="D71" s="17" t="s">
        <v>33</v>
      </c>
      <c r="E71" s="18">
        <f>E72+E73+E74+E75+E76</f>
        <v>72141098</v>
      </c>
      <c r="F71" s="18">
        <f t="shared" ref="F71:Q71" si="46">F72+F73+F74+F75+F76</f>
        <v>0</v>
      </c>
      <c r="G71" s="18">
        <f t="shared" si="46"/>
        <v>0</v>
      </c>
      <c r="H71" s="18">
        <f t="shared" si="46"/>
        <v>72141098</v>
      </c>
      <c r="I71" s="18">
        <f t="shared" si="46"/>
        <v>0</v>
      </c>
      <c r="J71" s="18">
        <f t="shared" si="46"/>
        <v>12730783</v>
      </c>
      <c r="K71" s="18">
        <f t="shared" si="46"/>
        <v>9870176</v>
      </c>
      <c r="L71" s="18">
        <f t="shared" si="46"/>
        <v>4474503</v>
      </c>
      <c r="M71" s="18">
        <f>M72+M73+M74+M75+M76</f>
        <v>5395673</v>
      </c>
      <c r="N71" s="18">
        <f t="shared" si="46"/>
        <v>0</v>
      </c>
      <c r="O71" s="18">
        <f t="shared" si="46"/>
        <v>2860607</v>
      </c>
      <c r="P71" s="18">
        <f t="shared" si="46"/>
        <v>84871881</v>
      </c>
      <c r="Q71" s="18">
        <f t="shared" si="46"/>
        <v>0</v>
      </c>
    </row>
    <row r="72" spans="2:17" ht="24" x14ac:dyDescent="0.25">
      <c r="B72" s="6" t="s">
        <v>39</v>
      </c>
      <c r="C72" s="8" t="s">
        <v>38</v>
      </c>
      <c r="D72" s="9" t="s">
        <v>33</v>
      </c>
      <c r="E72" s="12">
        <f>F72+G72+H72+I72</f>
        <v>9649733</v>
      </c>
      <c r="F72" s="7">
        <v>0</v>
      </c>
      <c r="G72" s="7">
        <v>0</v>
      </c>
      <c r="H72" s="7">
        <v>9649733</v>
      </c>
      <c r="I72" s="7">
        <v>0</v>
      </c>
      <c r="J72" s="12">
        <f>K72+O72</f>
        <v>1702895</v>
      </c>
      <c r="K72" s="12">
        <f>L72+M72+N72</f>
        <v>1320255</v>
      </c>
      <c r="L72" s="7">
        <v>567633</v>
      </c>
      <c r="M72" s="7">
        <v>752622</v>
      </c>
      <c r="N72" s="7">
        <v>0</v>
      </c>
      <c r="O72" s="7">
        <v>382640</v>
      </c>
      <c r="P72" s="12">
        <f>E72+J72</f>
        <v>11352628</v>
      </c>
      <c r="Q72" s="7">
        <v>0</v>
      </c>
    </row>
    <row r="73" spans="2:17" ht="24" x14ac:dyDescent="0.25">
      <c r="B73" s="6" t="s">
        <v>40</v>
      </c>
      <c r="C73" s="8" t="s">
        <v>38</v>
      </c>
      <c r="D73" s="9" t="s">
        <v>33</v>
      </c>
      <c r="E73" s="12">
        <f>F73+G73+H73+I73</f>
        <v>12916222</v>
      </c>
      <c r="F73" s="7">
        <v>0</v>
      </c>
      <c r="G73" s="7">
        <v>0</v>
      </c>
      <c r="H73" s="7">
        <v>12916222</v>
      </c>
      <c r="I73" s="7">
        <v>0</v>
      </c>
      <c r="J73" s="12">
        <f>K73+O73</f>
        <v>2279333</v>
      </c>
      <c r="K73" s="12">
        <f>L73+M73+N73</f>
        <v>1767167</v>
      </c>
      <c r="L73" s="7">
        <v>759779</v>
      </c>
      <c r="M73" s="7">
        <v>1007388</v>
      </c>
      <c r="N73" s="7">
        <v>0</v>
      </c>
      <c r="O73" s="7">
        <v>512166</v>
      </c>
      <c r="P73" s="12">
        <f>E73+J73</f>
        <v>15195555</v>
      </c>
      <c r="Q73" s="7">
        <v>0</v>
      </c>
    </row>
    <row r="74" spans="2:17" ht="24" x14ac:dyDescent="0.25">
      <c r="B74" s="6" t="s">
        <v>41</v>
      </c>
      <c r="C74" s="8" t="s">
        <v>38</v>
      </c>
      <c r="D74" s="9" t="s">
        <v>33</v>
      </c>
      <c r="E74" s="12">
        <f>F74+G74+H74+I74</f>
        <v>22649733</v>
      </c>
      <c r="F74" s="7">
        <v>0</v>
      </c>
      <c r="G74" s="7">
        <v>0</v>
      </c>
      <c r="H74" s="7">
        <v>22649733</v>
      </c>
      <c r="I74" s="7">
        <v>0</v>
      </c>
      <c r="J74" s="12">
        <f>K74+O74</f>
        <v>3997012</v>
      </c>
      <c r="K74" s="12">
        <f>L74+M74+N74</f>
        <v>3098883</v>
      </c>
      <c r="L74" s="7">
        <v>1332337</v>
      </c>
      <c r="M74" s="4">
        <v>1766546</v>
      </c>
      <c r="N74" s="4">
        <v>0</v>
      </c>
      <c r="O74" s="4">
        <v>898129</v>
      </c>
      <c r="P74" s="12">
        <f>E74+J74</f>
        <v>26646745</v>
      </c>
      <c r="Q74" s="4">
        <v>0</v>
      </c>
    </row>
    <row r="75" spans="2:17" ht="23.25" customHeight="1" x14ac:dyDescent="0.25">
      <c r="B75" s="6" t="s">
        <v>42</v>
      </c>
      <c r="C75" s="8" t="s">
        <v>38</v>
      </c>
      <c r="D75" s="9" t="s">
        <v>33</v>
      </c>
      <c r="E75" s="12">
        <f>F75+G75+H75+I75</f>
        <v>23000000</v>
      </c>
      <c r="F75" s="7">
        <v>0</v>
      </c>
      <c r="G75" s="7">
        <v>0</v>
      </c>
      <c r="H75" s="7">
        <v>23000000</v>
      </c>
      <c r="I75" s="7">
        <v>0</v>
      </c>
      <c r="J75" s="12">
        <f>K75+O75</f>
        <v>4058824</v>
      </c>
      <c r="K75" s="12">
        <f>L75+M75+N75</f>
        <v>3146806</v>
      </c>
      <c r="L75" s="7">
        <v>1352941</v>
      </c>
      <c r="M75" s="4">
        <v>1793865</v>
      </c>
      <c r="N75" s="4">
        <v>0</v>
      </c>
      <c r="O75" s="4">
        <v>912018</v>
      </c>
      <c r="P75" s="12">
        <f>E75+J75</f>
        <v>27058824</v>
      </c>
      <c r="Q75" s="4">
        <v>0</v>
      </c>
    </row>
    <row r="76" spans="2:17" ht="19.5" customHeight="1" x14ac:dyDescent="0.25">
      <c r="B76" s="6" t="s">
        <v>43</v>
      </c>
      <c r="C76" s="8" t="s">
        <v>52</v>
      </c>
      <c r="D76" s="9" t="s">
        <v>33</v>
      </c>
      <c r="E76" s="12">
        <f>F76+G76+H76+I76</f>
        <v>3925410</v>
      </c>
      <c r="F76" s="7">
        <v>0</v>
      </c>
      <c r="G76" s="7">
        <v>0</v>
      </c>
      <c r="H76" s="7">
        <v>3925410</v>
      </c>
      <c r="I76" s="7">
        <v>0</v>
      </c>
      <c r="J76" s="12">
        <f>K76+O76</f>
        <v>692719</v>
      </c>
      <c r="K76" s="12">
        <f>L76+M76+N76</f>
        <v>537065</v>
      </c>
      <c r="L76" s="7">
        <v>461813</v>
      </c>
      <c r="M76" s="7">
        <v>75252</v>
      </c>
      <c r="N76" s="7">
        <v>0</v>
      </c>
      <c r="O76" s="3">
        <v>155654</v>
      </c>
      <c r="P76" s="12">
        <f>E76+J76</f>
        <v>4618129</v>
      </c>
      <c r="Q76" s="3">
        <v>0</v>
      </c>
    </row>
    <row r="77" spans="2:17" ht="7.5" customHeight="1" x14ac:dyDescent="0.25">
      <c r="C77" s="5"/>
    </row>
    <row r="78" spans="2:17" ht="29.25" customHeight="1" x14ac:dyDescent="0.25">
      <c r="B78" s="75" t="s">
        <v>44</v>
      </c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</row>
    <row r="79" spans="2:17" ht="7.5" customHeight="1" x14ac:dyDescent="0.25">
      <c r="C79" s="10"/>
      <c r="D79" s="1"/>
      <c r="E79" s="1"/>
    </row>
    <row r="80" spans="2:17" x14ac:dyDescent="0.25">
      <c r="B80" s="20" t="s">
        <v>44</v>
      </c>
      <c r="C80" s="21"/>
      <c r="D80" s="17" t="s">
        <v>33</v>
      </c>
      <c r="E80" s="18">
        <f>E81+E82+E83+E84+E85+E86</f>
        <v>132540142</v>
      </c>
      <c r="F80" s="18">
        <f t="shared" ref="F80:Q80" si="47">F81+F82+F83+F84+F85+F86</f>
        <v>0</v>
      </c>
      <c r="G80" s="18">
        <f t="shared" si="47"/>
        <v>0</v>
      </c>
      <c r="H80" s="18">
        <f t="shared" si="47"/>
        <v>132540142</v>
      </c>
      <c r="I80" s="18">
        <f t="shared" si="47"/>
        <v>0</v>
      </c>
      <c r="J80" s="18">
        <f t="shared" si="47"/>
        <v>23389437</v>
      </c>
      <c r="K80" s="18">
        <f t="shared" si="47"/>
        <v>21050494</v>
      </c>
      <c r="L80" s="18">
        <f t="shared" si="47"/>
        <v>16069912</v>
      </c>
      <c r="M80" s="18">
        <f t="shared" si="47"/>
        <v>4980582</v>
      </c>
      <c r="N80" s="18">
        <f t="shared" si="47"/>
        <v>0</v>
      </c>
      <c r="O80" s="18">
        <f t="shared" si="47"/>
        <v>2338943</v>
      </c>
      <c r="P80" s="18">
        <f t="shared" si="47"/>
        <v>155929579</v>
      </c>
      <c r="Q80" s="18">
        <f t="shared" si="47"/>
        <v>0</v>
      </c>
    </row>
    <row r="81" spans="2:17" ht="24" x14ac:dyDescent="0.25">
      <c r="B81" s="6" t="s">
        <v>45</v>
      </c>
      <c r="C81" s="8" t="s">
        <v>48</v>
      </c>
      <c r="D81" s="9" t="s">
        <v>33</v>
      </c>
      <c r="E81" s="12">
        <f t="shared" ref="E81:E86" si="48">F81+G81+H81+I81</f>
        <v>13667464</v>
      </c>
      <c r="F81" s="7">
        <v>0</v>
      </c>
      <c r="G81" s="7">
        <v>0</v>
      </c>
      <c r="H81" s="7">
        <v>13667464</v>
      </c>
      <c r="I81" s="7">
        <v>0</v>
      </c>
      <c r="J81" s="12">
        <f t="shared" ref="J81:J86" si="49">K81+O81</f>
        <v>2411905</v>
      </c>
      <c r="K81" s="12">
        <f t="shared" ref="K81:K86" si="50">L81+M81+N81</f>
        <v>2170715</v>
      </c>
      <c r="L81" s="49">
        <v>1607937</v>
      </c>
      <c r="M81" s="49">
        <v>562778</v>
      </c>
      <c r="N81" s="7">
        <v>0</v>
      </c>
      <c r="O81" s="7">
        <v>241190</v>
      </c>
      <c r="P81" s="12">
        <f t="shared" ref="P81:P86" si="51">E81+J81</f>
        <v>16079369</v>
      </c>
      <c r="Q81" s="7">
        <v>0</v>
      </c>
    </row>
    <row r="82" spans="2:17" ht="24" x14ac:dyDescent="0.25">
      <c r="B82" s="6" t="s">
        <v>46</v>
      </c>
      <c r="C82" s="8" t="s">
        <v>48</v>
      </c>
      <c r="D82" s="9" t="s">
        <v>33</v>
      </c>
      <c r="E82" s="12">
        <f t="shared" si="48"/>
        <v>14111945</v>
      </c>
      <c r="F82" s="7">
        <v>0</v>
      </c>
      <c r="G82" s="7">
        <v>0</v>
      </c>
      <c r="H82" s="7">
        <v>14111945</v>
      </c>
      <c r="I82" s="7">
        <v>0</v>
      </c>
      <c r="J82" s="12">
        <f t="shared" si="49"/>
        <v>2490343</v>
      </c>
      <c r="K82" s="12">
        <f t="shared" si="50"/>
        <v>2241309</v>
      </c>
      <c r="L82" s="49">
        <v>2158298</v>
      </c>
      <c r="M82" s="49">
        <v>83011</v>
      </c>
      <c r="N82" s="7">
        <v>0</v>
      </c>
      <c r="O82" s="7">
        <v>249034</v>
      </c>
      <c r="P82" s="12">
        <f t="shared" si="51"/>
        <v>16602288</v>
      </c>
      <c r="Q82" s="7">
        <v>0</v>
      </c>
    </row>
    <row r="83" spans="2:17" ht="24" x14ac:dyDescent="0.25">
      <c r="B83" s="6" t="s">
        <v>79</v>
      </c>
      <c r="C83" s="8" t="s">
        <v>49</v>
      </c>
      <c r="D83" s="9" t="s">
        <v>33</v>
      </c>
      <c r="E83" s="12">
        <f t="shared" si="48"/>
        <v>4141979</v>
      </c>
      <c r="F83" s="7">
        <v>0</v>
      </c>
      <c r="G83" s="7">
        <v>0</v>
      </c>
      <c r="H83" s="7">
        <v>4141979</v>
      </c>
      <c r="I83" s="7">
        <v>0</v>
      </c>
      <c r="J83" s="12">
        <f t="shared" si="49"/>
        <v>730938</v>
      </c>
      <c r="K83" s="12">
        <f t="shared" si="50"/>
        <v>657844</v>
      </c>
      <c r="L83" s="49">
        <v>487292</v>
      </c>
      <c r="M83" s="49">
        <v>170552</v>
      </c>
      <c r="N83" s="7">
        <v>0</v>
      </c>
      <c r="O83" s="7">
        <v>73094</v>
      </c>
      <c r="P83" s="12">
        <f t="shared" si="51"/>
        <v>4872917</v>
      </c>
      <c r="Q83" s="7">
        <v>0</v>
      </c>
    </row>
    <row r="84" spans="2:17" ht="24" x14ac:dyDescent="0.25">
      <c r="B84" s="6" t="s">
        <v>47</v>
      </c>
      <c r="C84" s="8" t="s">
        <v>50</v>
      </c>
      <c r="D84" s="9" t="s">
        <v>33</v>
      </c>
      <c r="E84" s="12">
        <f t="shared" si="48"/>
        <v>69104617</v>
      </c>
      <c r="F84" s="7">
        <v>0</v>
      </c>
      <c r="G84" s="7">
        <v>0</v>
      </c>
      <c r="H84" s="7">
        <v>69104617</v>
      </c>
      <c r="I84" s="7">
        <v>0</v>
      </c>
      <c r="J84" s="12">
        <f t="shared" si="49"/>
        <v>12194933</v>
      </c>
      <c r="K84" s="12">
        <f t="shared" si="50"/>
        <v>10975440</v>
      </c>
      <c r="L84" s="49">
        <v>8108839</v>
      </c>
      <c r="M84" s="49">
        <v>2866601</v>
      </c>
      <c r="N84" s="7">
        <v>0</v>
      </c>
      <c r="O84" s="7">
        <v>1219493</v>
      </c>
      <c r="P84" s="12">
        <f t="shared" si="51"/>
        <v>81299550</v>
      </c>
      <c r="Q84" s="7">
        <v>0</v>
      </c>
    </row>
    <row r="85" spans="2:17" ht="24" x14ac:dyDescent="0.25">
      <c r="B85" s="6" t="s">
        <v>78</v>
      </c>
      <c r="C85" s="8" t="s">
        <v>51</v>
      </c>
      <c r="D85" s="9" t="s">
        <v>33</v>
      </c>
      <c r="E85" s="12">
        <f t="shared" si="48"/>
        <v>29138177</v>
      </c>
      <c r="F85" s="7">
        <v>0</v>
      </c>
      <c r="G85" s="7">
        <v>0</v>
      </c>
      <c r="H85" s="7">
        <v>29138177</v>
      </c>
      <c r="I85" s="7">
        <v>0</v>
      </c>
      <c r="J85" s="12">
        <f t="shared" si="49"/>
        <v>5142030</v>
      </c>
      <c r="K85" s="12">
        <f t="shared" si="50"/>
        <v>4627827</v>
      </c>
      <c r="L85" s="49">
        <v>3428021</v>
      </c>
      <c r="M85" s="49">
        <v>1199806</v>
      </c>
      <c r="N85" s="7">
        <v>0</v>
      </c>
      <c r="O85" s="7">
        <v>514203</v>
      </c>
      <c r="P85" s="12">
        <f t="shared" si="51"/>
        <v>34280207</v>
      </c>
      <c r="Q85" s="11">
        <v>0</v>
      </c>
    </row>
    <row r="86" spans="2:17" ht="34.5" x14ac:dyDescent="0.25">
      <c r="B86" s="6" t="s">
        <v>81</v>
      </c>
      <c r="C86" s="8" t="s">
        <v>50</v>
      </c>
      <c r="D86" s="9" t="s">
        <v>33</v>
      </c>
      <c r="E86" s="12">
        <f t="shared" si="48"/>
        <v>2375960</v>
      </c>
      <c r="F86" s="7">
        <v>0</v>
      </c>
      <c r="G86" s="7">
        <v>0</v>
      </c>
      <c r="H86" s="7">
        <v>2375960</v>
      </c>
      <c r="I86" s="7">
        <v>0</v>
      </c>
      <c r="J86" s="12">
        <f t="shared" si="49"/>
        <v>419288</v>
      </c>
      <c r="K86" s="12">
        <f t="shared" si="50"/>
        <v>377359</v>
      </c>
      <c r="L86" s="49">
        <v>279525</v>
      </c>
      <c r="M86" s="49">
        <v>97834</v>
      </c>
      <c r="N86" s="11">
        <v>0</v>
      </c>
      <c r="O86" s="7">
        <v>41929</v>
      </c>
      <c r="P86" s="12">
        <f t="shared" si="51"/>
        <v>2795248</v>
      </c>
      <c r="Q86" s="11">
        <v>0</v>
      </c>
    </row>
    <row r="87" spans="2:17" ht="7.5" customHeight="1" x14ac:dyDescent="0.25">
      <c r="L87" s="1"/>
      <c r="M87" s="1"/>
      <c r="N87" s="1"/>
      <c r="O87" s="1"/>
    </row>
    <row r="88" spans="2:17" ht="28.5" customHeight="1" x14ac:dyDescent="0.25">
      <c r="B88" s="75" t="s">
        <v>53</v>
      </c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</row>
    <row r="89" spans="2:17" ht="7.5" customHeight="1" x14ac:dyDescent="0.25">
      <c r="L89" s="1"/>
      <c r="M89" s="1"/>
      <c r="N89" s="1"/>
      <c r="O89" s="1"/>
    </row>
    <row r="90" spans="2:17" ht="20.25" customHeight="1" x14ac:dyDescent="0.25">
      <c r="B90" s="20" t="s">
        <v>77</v>
      </c>
      <c r="C90" s="21"/>
      <c r="D90" s="17" t="s">
        <v>33</v>
      </c>
      <c r="E90" s="18">
        <f>E91+E92+E93+E94+E95+E96+E97+E98+E99+E100+E101</f>
        <v>150857257</v>
      </c>
      <c r="F90" s="18">
        <f>F91+F92+F93+F94+F95+F96+F97+F98+F99+F100+F101</f>
        <v>0</v>
      </c>
      <c r="G90" s="18">
        <f>G91+G92+G93+G94+G95+G96+G97+G98+G99+G100+G101</f>
        <v>0</v>
      </c>
      <c r="H90" s="18">
        <f>H91+H92+H93+H94+H95+H96+H97+H98+H99+H100+H101</f>
        <v>150857257</v>
      </c>
      <c r="I90" s="18">
        <f>I91+I92+I93+I94+I95+I96+I97+I98+I99+I100</f>
        <v>0</v>
      </c>
      <c r="J90" s="18">
        <f t="shared" ref="J90:Q90" si="52">J91+J92+J93+J94+J95+J96+J97+J98+J99+J100+J101</f>
        <v>26621869</v>
      </c>
      <c r="K90" s="18">
        <f t="shared" si="52"/>
        <v>20658570</v>
      </c>
      <c r="L90" s="18">
        <f t="shared" si="52"/>
        <v>5766196</v>
      </c>
      <c r="M90" s="18">
        <f t="shared" si="52"/>
        <v>740387</v>
      </c>
      <c r="N90" s="18">
        <f t="shared" si="52"/>
        <v>14151987</v>
      </c>
      <c r="O90" s="18">
        <f t="shared" si="52"/>
        <v>5963299</v>
      </c>
      <c r="P90" s="18">
        <f t="shared" si="52"/>
        <v>177479126</v>
      </c>
      <c r="Q90" s="18">
        <f t="shared" si="52"/>
        <v>0</v>
      </c>
    </row>
    <row r="91" spans="2:17" ht="34.5" x14ac:dyDescent="0.25">
      <c r="B91" s="6" t="s">
        <v>54</v>
      </c>
      <c r="C91" s="8" t="s">
        <v>62</v>
      </c>
      <c r="D91" s="9" t="s">
        <v>33</v>
      </c>
      <c r="E91" s="12">
        <f>F91+G91+H91+I91</f>
        <v>74194593</v>
      </c>
      <c r="F91" s="7">
        <v>0</v>
      </c>
      <c r="G91" s="7">
        <v>0</v>
      </c>
      <c r="H91" s="7">
        <v>74194593</v>
      </c>
      <c r="I91" s="7">
        <v>0</v>
      </c>
      <c r="J91" s="12">
        <f>K91+O91</f>
        <v>13093163</v>
      </c>
      <c r="K91" s="12">
        <f>L91+M91+N91</f>
        <v>13093163</v>
      </c>
      <c r="L91" s="7">
        <v>0</v>
      </c>
      <c r="M91" s="7">
        <v>0</v>
      </c>
      <c r="N91" s="7">
        <v>13093163</v>
      </c>
      <c r="O91" s="7">
        <v>0</v>
      </c>
      <c r="P91" s="12">
        <f>E91+J91</f>
        <v>87287756</v>
      </c>
      <c r="Q91" s="7">
        <v>0</v>
      </c>
    </row>
    <row r="92" spans="2:17" ht="24" x14ac:dyDescent="0.25">
      <c r="B92" s="6" t="s">
        <v>55</v>
      </c>
      <c r="C92" s="8" t="s">
        <v>62</v>
      </c>
      <c r="D92" s="9" t="s">
        <v>33</v>
      </c>
      <c r="E92" s="12">
        <f>F92+G92+H92+I92</f>
        <v>6000000</v>
      </c>
      <c r="F92" s="7">
        <v>0</v>
      </c>
      <c r="G92" s="7">
        <v>0</v>
      </c>
      <c r="H92" s="7">
        <v>6000000</v>
      </c>
      <c r="I92" s="7">
        <v>0</v>
      </c>
      <c r="J92" s="12">
        <f>K92+O92</f>
        <v>1058824</v>
      </c>
      <c r="K92" s="12">
        <f>L92+M92+N92</f>
        <v>1058824</v>
      </c>
      <c r="L92" s="7">
        <v>0</v>
      </c>
      <c r="M92" s="7">
        <v>0</v>
      </c>
      <c r="N92" s="7">
        <v>1058824</v>
      </c>
      <c r="O92" s="7">
        <v>0</v>
      </c>
      <c r="P92" s="12">
        <f>E92+J92</f>
        <v>7058824</v>
      </c>
      <c r="Q92" s="7">
        <v>0</v>
      </c>
    </row>
    <row r="93" spans="2:17" ht="24" x14ac:dyDescent="0.25">
      <c r="B93" s="6" t="s">
        <v>56</v>
      </c>
      <c r="C93" s="8" t="s">
        <v>62</v>
      </c>
      <c r="D93" s="9" t="s">
        <v>33</v>
      </c>
      <c r="E93" s="12">
        <f>F93+G93+H93+I93</f>
        <v>11000000</v>
      </c>
      <c r="F93" s="7">
        <v>0</v>
      </c>
      <c r="G93" s="7">
        <v>0</v>
      </c>
      <c r="H93" s="7">
        <v>11000000</v>
      </c>
      <c r="I93" s="7">
        <v>0</v>
      </c>
      <c r="J93" s="12">
        <f>K93+O93</f>
        <v>1941176</v>
      </c>
      <c r="K93" s="12">
        <f>L93+M93+N93</f>
        <v>1294118</v>
      </c>
      <c r="L93" s="7">
        <v>1294118</v>
      </c>
      <c r="M93" s="7">
        <v>0</v>
      </c>
      <c r="N93" s="7">
        <v>0</v>
      </c>
      <c r="O93" s="7">
        <v>647058</v>
      </c>
      <c r="P93" s="12">
        <f>E93+J93</f>
        <v>12941176</v>
      </c>
      <c r="Q93" s="7">
        <v>0</v>
      </c>
    </row>
    <row r="94" spans="2:17" ht="24" x14ac:dyDescent="0.25">
      <c r="B94" s="6" t="s">
        <v>57</v>
      </c>
      <c r="C94" s="8" t="s">
        <v>63</v>
      </c>
      <c r="D94" s="9" t="s">
        <v>33</v>
      </c>
      <c r="E94" s="12">
        <f>F94+G94+H94+I94</f>
        <v>330000</v>
      </c>
      <c r="F94" s="7">
        <v>0</v>
      </c>
      <c r="G94" s="7">
        <v>0</v>
      </c>
      <c r="H94" s="7">
        <v>330000</v>
      </c>
      <c r="I94" s="7">
        <v>0</v>
      </c>
      <c r="J94" s="12">
        <f t="shared" ref="J94:J99" si="53">K94+O94</f>
        <v>58236</v>
      </c>
      <c r="K94" s="12">
        <f t="shared" ref="K94:K99" si="54">L94+M94+N94</f>
        <v>38825</v>
      </c>
      <c r="L94" s="7">
        <v>0</v>
      </c>
      <c r="M94" s="49">
        <v>38825</v>
      </c>
      <c r="N94" s="49">
        <v>0</v>
      </c>
      <c r="O94" s="49">
        <v>19411</v>
      </c>
      <c r="P94" s="50">
        <f t="shared" ref="P94:P99" si="55">E94+J94</f>
        <v>388236</v>
      </c>
      <c r="Q94" s="7">
        <v>0</v>
      </c>
    </row>
    <row r="95" spans="2:17" ht="20.25" customHeight="1" x14ac:dyDescent="0.25">
      <c r="B95" s="6" t="s">
        <v>58</v>
      </c>
      <c r="C95" s="8" t="s">
        <v>64</v>
      </c>
      <c r="D95" s="9" t="s">
        <v>33</v>
      </c>
      <c r="E95" s="12">
        <f t="shared" ref="E95:E99" si="56">F95+G95+H95+I95</f>
        <v>10012664</v>
      </c>
      <c r="F95" s="7">
        <v>0</v>
      </c>
      <c r="G95" s="7">
        <v>0</v>
      </c>
      <c r="H95" s="7">
        <v>10012664</v>
      </c>
      <c r="I95" s="7">
        <v>0</v>
      </c>
      <c r="J95" s="12">
        <f t="shared" si="53"/>
        <v>1766941</v>
      </c>
      <c r="K95" s="12">
        <f t="shared" si="54"/>
        <v>1177961</v>
      </c>
      <c r="L95" s="7">
        <v>1177961</v>
      </c>
      <c r="M95" s="49">
        <v>0</v>
      </c>
      <c r="N95" s="49">
        <v>0</v>
      </c>
      <c r="O95" s="49">
        <v>588980</v>
      </c>
      <c r="P95" s="50">
        <f t="shared" si="55"/>
        <v>11779605</v>
      </c>
      <c r="Q95" s="11">
        <v>0</v>
      </c>
    </row>
    <row r="96" spans="2:17" ht="24" x14ac:dyDescent="0.25">
      <c r="B96" s="6" t="s">
        <v>82</v>
      </c>
      <c r="C96" s="8" t="s">
        <v>36</v>
      </c>
      <c r="D96" s="9" t="s">
        <v>33</v>
      </c>
      <c r="E96" s="12">
        <f t="shared" si="56"/>
        <v>19100000</v>
      </c>
      <c r="F96" s="7">
        <v>0</v>
      </c>
      <c r="G96" s="7">
        <v>0</v>
      </c>
      <c r="H96" s="7">
        <v>19100000</v>
      </c>
      <c r="I96" s="7">
        <v>0</v>
      </c>
      <c r="J96" s="12">
        <f t="shared" si="53"/>
        <v>3370588</v>
      </c>
      <c r="K96" s="12">
        <f t="shared" si="54"/>
        <v>588236</v>
      </c>
      <c r="L96" s="7">
        <v>0</v>
      </c>
      <c r="M96" s="49">
        <v>588236</v>
      </c>
      <c r="N96" s="51">
        <v>0</v>
      </c>
      <c r="O96" s="49">
        <v>2782352</v>
      </c>
      <c r="P96" s="50">
        <f t="shared" si="55"/>
        <v>22470588</v>
      </c>
      <c r="Q96" s="11">
        <v>0</v>
      </c>
    </row>
    <row r="97" spans="2:17" ht="24" x14ac:dyDescent="0.25">
      <c r="B97" s="6" t="s">
        <v>59</v>
      </c>
      <c r="C97" s="8" t="s">
        <v>36</v>
      </c>
      <c r="D97" s="9" t="s">
        <v>33</v>
      </c>
      <c r="E97" s="12">
        <f t="shared" si="56"/>
        <v>3000000</v>
      </c>
      <c r="F97" s="7">
        <v>0</v>
      </c>
      <c r="G97" s="7">
        <v>0</v>
      </c>
      <c r="H97" s="7">
        <v>3000000</v>
      </c>
      <c r="I97" s="7">
        <v>0</v>
      </c>
      <c r="J97" s="12">
        <f t="shared" si="53"/>
        <v>529412</v>
      </c>
      <c r="K97" s="12">
        <f t="shared" si="54"/>
        <v>440386</v>
      </c>
      <c r="L97" s="7">
        <v>352941</v>
      </c>
      <c r="M97" s="49">
        <v>87445</v>
      </c>
      <c r="N97" s="51">
        <v>0</v>
      </c>
      <c r="O97" s="49">
        <v>89026</v>
      </c>
      <c r="P97" s="50">
        <f t="shared" si="55"/>
        <v>3529412</v>
      </c>
      <c r="Q97" s="11">
        <v>0</v>
      </c>
    </row>
    <row r="98" spans="2:17" ht="24" x14ac:dyDescent="0.25">
      <c r="B98" s="6" t="s">
        <v>80</v>
      </c>
      <c r="C98" s="8" t="s">
        <v>36</v>
      </c>
      <c r="D98" s="9" t="s">
        <v>33</v>
      </c>
      <c r="E98" s="12">
        <f t="shared" si="56"/>
        <v>4000000</v>
      </c>
      <c r="F98" s="7">
        <v>0</v>
      </c>
      <c r="G98" s="7">
        <v>0</v>
      </c>
      <c r="H98" s="7">
        <v>4000000</v>
      </c>
      <c r="I98" s="7">
        <v>0</v>
      </c>
      <c r="J98" s="12">
        <f t="shared" si="53"/>
        <v>705882</v>
      </c>
      <c r="K98" s="12">
        <f t="shared" si="54"/>
        <v>235294</v>
      </c>
      <c r="L98" s="7">
        <v>235294</v>
      </c>
      <c r="M98" s="49">
        <v>0</v>
      </c>
      <c r="N98" s="51">
        <v>0</v>
      </c>
      <c r="O98" s="49">
        <v>470588</v>
      </c>
      <c r="P98" s="50">
        <f t="shared" si="55"/>
        <v>4705882</v>
      </c>
      <c r="Q98" s="11">
        <v>0</v>
      </c>
    </row>
    <row r="99" spans="2:17" ht="24" x14ac:dyDescent="0.25">
      <c r="B99" s="6" t="s">
        <v>60</v>
      </c>
      <c r="C99" s="8" t="s">
        <v>52</v>
      </c>
      <c r="D99" s="9" t="s">
        <v>33</v>
      </c>
      <c r="E99" s="12">
        <f t="shared" si="56"/>
        <v>20000000</v>
      </c>
      <c r="F99" s="7">
        <v>0</v>
      </c>
      <c r="G99" s="7">
        <v>0</v>
      </c>
      <c r="H99" s="7">
        <v>20000000</v>
      </c>
      <c r="I99" s="7">
        <v>0</v>
      </c>
      <c r="J99" s="12">
        <f t="shared" si="53"/>
        <v>3529412</v>
      </c>
      <c r="K99" s="12">
        <f t="shared" si="54"/>
        <v>2352941</v>
      </c>
      <c r="L99" s="7">
        <v>2352941</v>
      </c>
      <c r="M99" s="49">
        <v>0</v>
      </c>
      <c r="N99" s="51">
        <v>0</v>
      </c>
      <c r="O99" s="49">
        <v>1176471</v>
      </c>
      <c r="P99" s="50">
        <f t="shared" si="55"/>
        <v>23529412</v>
      </c>
      <c r="Q99" s="11">
        <v>0</v>
      </c>
    </row>
    <row r="100" spans="2:17" ht="24" x14ac:dyDescent="0.25">
      <c r="B100" s="39" t="s">
        <v>61</v>
      </c>
      <c r="C100" s="40" t="s">
        <v>51</v>
      </c>
      <c r="D100" s="41" t="s">
        <v>33</v>
      </c>
      <c r="E100" s="12">
        <f>F100+G100+H100+I100</f>
        <v>3000000</v>
      </c>
      <c r="F100" s="42">
        <v>0</v>
      </c>
      <c r="G100" s="42">
        <v>0</v>
      </c>
      <c r="H100" s="42">
        <v>3000000</v>
      </c>
      <c r="I100" s="42">
        <v>0</v>
      </c>
      <c r="J100" s="12">
        <f>K100+O100</f>
        <v>529412</v>
      </c>
      <c r="K100" s="12">
        <f>L100+M100+N100</f>
        <v>352941</v>
      </c>
      <c r="L100" s="42">
        <v>352941</v>
      </c>
      <c r="M100" s="42">
        <v>0</v>
      </c>
      <c r="N100" s="43">
        <v>0</v>
      </c>
      <c r="O100" s="42">
        <v>176471</v>
      </c>
      <c r="P100" s="50">
        <f>E100+J100</f>
        <v>3529412</v>
      </c>
      <c r="Q100" s="43">
        <v>0</v>
      </c>
    </row>
    <row r="101" spans="2:17" ht="24" x14ac:dyDescent="0.25">
      <c r="B101" s="39" t="s">
        <v>221</v>
      </c>
      <c r="C101" s="8" t="s">
        <v>63</v>
      </c>
      <c r="D101" s="9" t="s">
        <v>33</v>
      </c>
      <c r="E101" s="12">
        <v>220000</v>
      </c>
      <c r="F101" s="42">
        <v>0</v>
      </c>
      <c r="G101" s="42">
        <v>0</v>
      </c>
      <c r="H101" s="42">
        <v>220000</v>
      </c>
      <c r="I101" s="42">
        <v>0</v>
      </c>
      <c r="J101" s="12">
        <v>38823</v>
      </c>
      <c r="K101" s="12">
        <v>25881</v>
      </c>
      <c r="L101" s="42">
        <v>0</v>
      </c>
      <c r="M101" s="42">
        <v>25881</v>
      </c>
      <c r="N101" s="43">
        <v>0</v>
      </c>
      <c r="O101" s="42">
        <v>12942</v>
      </c>
      <c r="P101" s="50">
        <v>258823</v>
      </c>
      <c r="Q101" s="43">
        <v>0</v>
      </c>
    </row>
    <row r="102" spans="2:17" ht="8.25" customHeight="1" x14ac:dyDescent="0.25">
      <c r="B102" s="44"/>
      <c r="C102" s="33"/>
      <c r="D102" s="34"/>
      <c r="E102" s="35"/>
      <c r="F102" s="35"/>
      <c r="G102" s="35"/>
      <c r="H102" s="35"/>
      <c r="I102" s="35"/>
      <c r="J102" s="35"/>
      <c r="K102" s="35"/>
      <c r="L102" s="35"/>
      <c r="M102" s="35"/>
      <c r="N102" s="45"/>
      <c r="O102" s="35"/>
      <c r="P102" s="35"/>
      <c r="Q102" s="45"/>
    </row>
    <row r="103" spans="2:17" ht="25.5" customHeight="1" x14ac:dyDescent="0.25">
      <c r="B103" s="75" t="s">
        <v>129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</row>
    <row r="104" spans="2:17" ht="6.75" customHeight="1" x14ac:dyDescent="0.25">
      <c r="B104" s="36"/>
      <c r="C104" s="36"/>
      <c r="D104" s="37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</row>
    <row r="105" spans="2:17" ht="21.75" customHeight="1" x14ac:dyDescent="0.25">
      <c r="B105" s="24" t="s">
        <v>129</v>
      </c>
      <c r="C105" s="16" t="s">
        <v>185</v>
      </c>
      <c r="D105" s="17" t="s">
        <v>33</v>
      </c>
      <c r="E105" s="18">
        <f>SUM(E106:E106)</f>
        <v>41950375</v>
      </c>
      <c r="F105" s="18">
        <f>SUM(F106:F106)</f>
        <v>0</v>
      </c>
      <c r="G105" s="18">
        <f>G106</f>
        <v>41950375</v>
      </c>
      <c r="H105" s="18">
        <f>SUM(H106:H106)</f>
        <v>0</v>
      </c>
      <c r="I105" s="18">
        <f>SUM(I106:I106)</f>
        <v>0</v>
      </c>
      <c r="J105" s="18">
        <f>J106</f>
        <v>7403008</v>
      </c>
      <c r="K105" s="18">
        <f>K106</f>
        <v>7403008</v>
      </c>
      <c r="L105" s="18">
        <f>SUM(L106:L106)</f>
        <v>0</v>
      </c>
      <c r="M105" s="18">
        <f>M106</f>
        <v>7403008</v>
      </c>
      <c r="N105" s="18">
        <f>SUM(N106:N106)</f>
        <v>0</v>
      </c>
      <c r="O105" s="18">
        <f>SUM(O106:O106)</f>
        <v>0</v>
      </c>
      <c r="P105" s="18">
        <f>SUM(P106:P106)</f>
        <v>49353383</v>
      </c>
      <c r="Q105" s="18">
        <f>SUM(Q106:Q106)</f>
        <v>0</v>
      </c>
    </row>
    <row r="106" spans="2:17" ht="24" x14ac:dyDescent="0.25">
      <c r="B106" s="30" t="s">
        <v>223</v>
      </c>
      <c r="C106" s="8"/>
      <c r="D106" s="9" t="s">
        <v>33</v>
      </c>
      <c r="E106" s="12">
        <f>F106+G106+H106+I106</f>
        <v>41950375</v>
      </c>
      <c r="F106" s="7">
        <v>0</v>
      </c>
      <c r="G106" s="7">
        <v>41950375</v>
      </c>
      <c r="H106" s="7">
        <v>0</v>
      </c>
      <c r="I106" s="7">
        <v>0</v>
      </c>
      <c r="J106" s="12">
        <f>K106+O106</f>
        <v>7403008</v>
      </c>
      <c r="K106" s="12">
        <f>L106+M106+N106</f>
        <v>7403008</v>
      </c>
      <c r="L106" s="7">
        <v>0</v>
      </c>
      <c r="M106" s="7">
        <v>7403008</v>
      </c>
      <c r="N106" s="7">
        <v>0</v>
      </c>
      <c r="O106" s="7"/>
      <c r="P106" s="12">
        <f>E106+J106</f>
        <v>49353383</v>
      </c>
      <c r="Q106" s="7">
        <v>0</v>
      </c>
    </row>
    <row r="107" spans="2:17" ht="14.25" customHeight="1" x14ac:dyDescent="0.25"/>
    <row r="108" spans="2:17" ht="27" customHeight="1" x14ac:dyDescent="0.25">
      <c r="B108" s="75" t="s">
        <v>130</v>
      </c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</row>
    <row r="109" spans="2:17" ht="10.5" customHeight="1" x14ac:dyDescent="0.25">
      <c r="B109" s="36"/>
      <c r="C109" s="36"/>
      <c r="D109" s="37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2:17" x14ac:dyDescent="0.25">
      <c r="B110" s="24" t="s">
        <v>193</v>
      </c>
      <c r="C110" s="16" t="s">
        <v>185</v>
      </c>
      <c r="D110" s="17" t="s">
        <v>33</v>
      </c>
      <c r="E110" s="18">
        <f t="shared" ref="E110:P110" si="57">SUM(E111:E113)</f>
        <v>16406810</v>
      </c>
      <c r="F110" s="18">
        <f t="shared" si="57"/>
        <v>0</v>
      </c>
      <c r="G110" s="18"/>
      <c r="H110" s="18">
        <f>H111</f>
        <v>16406810</v>
      </c>
      <c r="I110" s="18">
        <f t="shared" si="57"/>
        <v>0</v>
      </c>
      <c r="J110" s="18">
        <f t="shared" si="57"/>
        <v>2895320</v>
      </c>
      <c r="K110" s="18">
        <f t="shared" si="57"/>
        <v>2895320</v>
      </c>
      <c r="L110" s="18">
        <f t="shared" si="57"/>
        <v>0</v>
      </c>
      <c r="M110" s="18">
        <f t="shared" si="57"/>
        <v>2895320</v>
      </c>
      <c r="N110" s="18">
        <f t="shared" si="57"/>
        <v>0</v>
      </c>
      <c r="O110" s="18">
        <f t="shared" si="57"/>
        <v>0</v>
      </c>
      <c r="P110" s="18">
        <f t="shared" si="57"/>
        <v>19302130</v>
      </c>
      <c r="Q110" s="18">
        <f t="shared" ref="Q110" si="58">SUM(Q111:Q113)</f>
        <v>0</v>
      </c>
    </row>
    <row r="111" spans="2:17" ht="25.5" customHeight="1" x14ac:dyDescent="0.25">
      <c r="B111" s="30" t="s">
        <v>224</v>
      </c>
      <c r="C111" s="8"/>
      <c r="D111" s="9" t="s">
        <v>33</v>
      </c>
      <c r="E111" s="12">
        <f>F111+G111+H111+I111</f>
        <v>16406810</v>
      </c>
      <c r="F111" s="7">
        <v>0</v>
      </c>
      <c r="G111" s="7"/>
      <c r="H111" s="7">
        <v>16406810</v>
      </c>
      <c r="I111" s="7">
        <v>0</v>
      </c>
      <c r="J111" s="12">
        <f>K111+O111</f>
        <v>2895320</v>
      </c>
      <c r="K111" s="12">
        <f>L111+M111+N111</f>
        <v>2895320</v>
      </c>
      <c r="L111" s="7">
        <v>0</v>
      </c>
      <c r="M111" s="7">
        <v>2895320</v>
      </c>
      <c r="N111" s="7">
        <v>0</v>
      </c>
      <c r="O111" s="7"/>
      <c r="P111" s="12">
        <f>E111+J111</f>
        <v>19302130</v>
      </c>
      <c r="Q111" s="7">
        <v>0</v>
      </c>
    </row>
    <row r="112" spans="2:17" ht="27.75" customHeight="1" x14ac:dyDescent="0.25">
      <c r="B112" t="s">
        <v>67</v>
      </c>
    </row>
    <row r="113" spans="2:4" ht="21.75" customHeight="1" x14ac:dyDescent="0.25">
      <c r="B113" t="s">
        <v>68</v>
      </c>
    </row>
    <row r="115" spans="2:4" x14ac:dyDescent="0.25">
      <c r="B115" t="s">
        <v>228</v>
      </c>
    </row>
    <row r="116" spans="2:4" x14ac:dyDescent="0.25">
      <c r="B116" t="s">
        <v>229</v>
      </c>
    </row>
    <row r="123" spans="2:4" x14ac:dyDescent="0.25">
      <c r="C123" s="1"/>
      <c r="D123" s="1"/>
    </row>
  </sheetData>
  <mergeCells count="20">
    <mergeCell ref="B9:Q9"/>
    <mergeCell ref="B21:Q21"/>
    <mergeCell ref="B34:Q34"/>
    <mergeCell ref="B40:Q40"/>
    <mergeCell ref="B108:Q108"/>
    <mergeCell ref="B54:Q54"/>
    <mergeCell ref="B103:Q103"/>
    <mergeCell ref="B46:Q46"/>
    <mergeCell ref="B4:B7"/>
    <mergeCell ref="P4:P5"/>
    <mergeCell ref="Q4:Q5"/>
    <mergeCell ref="O4:O5"/>
    <mergeCell ref="B88:Q88"/>
    <mergeCell ref="E4:I4"/>
    <mergeCell ref="D4:D7"/>
    <mergeCell ref="C4:C7"/>
    <mergeCell ref="B63:Q63"/>
    <mergeCell ref="K4:N4"/>
    <mergeCell ref="B78:Q78"/>
    <mergeCell ref="B69:Q69"/>
  </mergeCells>
  <phoneticPr fontId="9" type="noConversion"/>
  <pageMargins left="0.7" right="0.7" top="0.75" bottom="0.75" header="0.3" footer="0.3"/>
  <pageSetup paperSize="9" scale="31" orientation="portrait" r:id="rId1"/>
  <ignoredErrors>
    <ignoredError sqref="P48 P11 K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14"/>
  <sheetViews>
    <sheetView tabSelected="1" topLeftCell="A23" workbookViewId="0">
      <selection activeCell="B20" sqref="B20:B47"/>
    </sheetView>
  </sheetViews>
  <sheetFormatPr defaultRowHeight="15" x14ac:dyDescent="0.25"/>
  <cols>
    <col min="1" max="1" width="7.7109375" customWidth="1"/>
    <col min="2" max="2" width="28.140625" customWidth="1"/>
    <col min="3" max="3" width="14.42578125" customWidth="1"/>
    <col min="4" max="4" width="36.140625" style="60" customWidth="1"/>
    <col min="5" max="5" width="15.5703125" style="53" customWidth="1"/>
    <col min="6" max="6" width="17.7109375" customWidth="1"/>
    <col min="7" max="7" width="23.42578125" customWidth="1"/>
    <col min="9" max="9" width="9.85546875" bestFit="1" customWidth="1"/>
  </cols>
  <sheetData>
    <row r="2" spans="2:9" x14ac:dyDescent="0.25">
      <c r="B2" s="22" t="s">
        <v>66</v>
      </c>
    </row>
    <row r="4" spans="2:9" ht="45.75" customHeight="1" x14ac:dyDescent="0.25">
      <c r="B4" s="13" t="s">
        <v>70</v>
      </c>
      <c r="C4" s="13" t="s">
        <v>71</v>
      </c>
      <c r="D4" s="61" t="s">
        <v>72</v>
      </c>
      <c r="E4" s="13" t="s">
        <v>73</v>
      </c>
      <c r="F4" s="13" t="s">
        <v>74</v>
      </c>
      <c r="G4" s="13" t="s">
        <v>69</v>
      </c>
    </row>
    <row r="5" spans="2:9" ht="36" customHeight="1" x14ac:dyDescent="0.25">
      <c r="B5" s="79" t="s">
        <v>83</v>
      </c>
      <c r="C5" s="94" t="s">
        <v>131</v>
      </c>
      <c r="D5" s="46" t="s">
        <v>202</v>
      </c>
      <c r="E5" s="52" t="s">
        <v>86</v>
      </c>
      <c r="F5" s="47" t="s">
        <v>209</v>
      </c>
      <c r="G5" s="23">
        <v>50000000</v>
      </c>
    </row>
    <row r="6" spans="2:9" ht="36" customHeight="1" x14ac:dyDescent="0.25">
      <c r="B6" s="83"/>
      <c r="C6" s="95"/>
      <c r="D6" s="79" t="s">
        <v>198</v>
      </c>
      <c r="E6" s="106" t="s">
        <v>199</v>
      </c>
      <c r="F6" s="48" t="s">
        <v>208</v>
      </c>
      <c r="G6" s="56">
        <v>15000000</v>
      </c>
    </row>
    <row r="7" spans="2:9" ht="36" customHeight="1" x14ac:dyDescent="0.25">
      <c r="B7" s="83"/>
      <c r="C7" s="95"/>
      <c r="D7" s="83"/>
      <c r="E7" s="107"/>
      <c r="F7" s="48" t="s">
        <v>210</v>
      </c>
      <c r="G7" s="23">
        <v>7000000</v>
      </c>
      <c r="I7" s="1"/>
    </row>
    <row r="8" spans="2:9" ht="36" customHeight="1" x14ac:dyDescent="0.25">
      <c r="B8" s="83"/>
      <c r="C8" s="95"/>
      <c r="D8" s="80"/>
      <c r="E8" s="108"/>
      <c r="F8" s="57" t="s">
        <v>211</v>
      </c>
      <c r="G8" s="23">
        <v>15000000</v>
      </c>
    </row>
    <row r="9" spans="2:9" ht="34.5" customHeight="1" x14ac:dyDescent="0.25">
      <c r="B9" s="83"/>
      <c r="C9" s="95"/>
      <c r="D9" s="46" t="s">
        <v>84</v>
      </c>
      <c r="E9" s="55" t="s">
        <v>199</v>
      </c>
      <c r="F9" s="57" t="s">
        <v>212</v>
      </c>
      <c r="G9" s="59">
        <v>2000000</v>
      </c>
    </row>
    <row r="10" spans="2:9" ht="36" customHeight="1" x14ac:dyDescent="0.25">
      <c r="B10" s="83"/>
      <c r="C10" s="95"/>
      <c r="D10" s="46" t="s">
        <v>85</v>
      </c>
      <c r="E10" s="55" t="s">
        <v>199</v>
      </c>
      <c r="F10" s="57" t="s">
        <v>212</v>
      </c>
      <c r="G10" s="59">
        <v>2000000</v>
      </c>
    </row>
    <row r="11" spans="2:9" ht="36" customHeight="1" x14ac:dyDescent="0.25">
      <c r="B11" s="83"/>
      <c r="C11" s="95"/>
      <c r="D11" s="79" t="s">
        <v>203</v>
      </c>
      <c r="E11" s="106" t="s">
        <v>199</v>
      </c>
      <c r="F11" s="57" t="s">
        <v>212</v>
      </c>
      <c r="G11" s="59">
        <v>2000000</v>
      </c>
    </row>
    <row r="12" spans="2:9" ht="42" customHeight="1" x14ac:dyDescent="0.25">
      <c r="B12" s="83"/>
      <c r="C12" s="95"/>
      <c r="D12" s="80"/>
      <c r="E12" s="108"/>
      <c r="F12" s="47" t="s">
        <v>213</v>
      </c>
      <c r="G12" s="23">
        <v>4000000</v>
      </c>
    </row>
    <row r="13" spans="2:9" ht="42" customHeight="1" x14ac:dyDescent="0.25">
      <c r="B13" s="83"/>
      <c r="C13" s="95"/>
      <c r="D13" s="79" t="s">
        <v>88</v>
      </c>
      <c r="E13" s="106" t="s">
        <v>206</v>
      </c>
      <c r="F13" s="47" t="s">
        <v>214</v>
      </c>
      <c r="G13" s="23">
        <v>20976615</v>
      </c>
    </row>
    <row r="14" spans="2:9" ht="38.25" customHeight="1" x14ac:dyDescent="0.25">
      <c r="B14" s="83"/>
      <c r="C14" s="95"/>
      <c r="D14" s="80"/>
      <c r="E14" s="108"/>
      <c r="F14" s="47" t="s">
        <v>215</v>
      </c>
      <c r="G14" s="56">
        <v>2000000</v>
      </c>
    </row>
    <row r="15" spans="2:9" ht="38.25" customHeight="1" x14ac:dyDescent="0.25">
      <c r="B15" s="83"/>
      <c r="C15" s="95"/>
      <c r="D15" s="79" t="s">
        <v>258</v>
      </c>
      <c r="E15" s="106" t="s">
        <v>103</v>
      </c>
      <c r="F15" s="47" t="s">
        <v>216</v>
      </c>
      <c r="G15" s="56">
        <v>15500000</v>
      </c>
    </row>
    <row r="16" spans="2:9" ht="38.25" customHeight="1" x14ac:dyDescent="0.25">
      <c r="B16" s="83"/>
      <c r="C16" s="95"/>
      <c r="D16" s="80"/>
      <c r="E16" s="108"/>
      <c r="F16" s="72" t="s">
        <v>191</v>
      </c>
      <c r="G16" s="56">
        <v>15000000</v>
      </c>
    </row>
    <row r="17" spans="2:7" ht="27" customHeight="1" x14ac:dyDescent="0.25">
      <c r="B17" s="83"/>
      <c r="C17" s="95"/>
      <c r="D17" s="79" t="s">
        <v>137</v>
      </c>
      <c r="E17" s="103" t="s">
        <v>103</v>
      </c>
      <c r="F17" s="101" t="s">
        <v>191</v>
      </c>
      <c r="G17" s="99">
        <v>44500000</v>
      </c>
    </row>
    <row r="18" spans="2:7" x14ac:dyDescent="0.25">
      <c r="B18" s="83"/>
      <c r="C18" s="95"/>
      <c r="D18" s="83"/>
      <c r="E18" s="104"/>
      <c r="F18" s="102"/>
      <c r="G18" s="100"/>
    </row>
    <row r="19" spans="2:7" ht="29.25" customHeight="1" x14ac:dyDescent="0.25">
      <c r="B19" s="80"/>
      <c r="C19" s="96"/>
      <c r="D19" s="80"/>
      <c r="E19" s="105"/>
      <c r="F19" s="48" t="s">
        <v>192</v>
      </c>
      <c r="G19" s="25">
        <v>20000000</v>
      </c>
    </row>
    <row r="20" spans="2:7" ht="43.5" customHeight="1" x14ac:dyDescent="0.25">
      <c r="B20" s="91" t="str">
        <f>'Załącznik 2. Alokacja...'!B21:Q21</f>
        <v>Priorytet 2 Fundusze Europejskie dla środowiska</v>
      </c>
      <c r="C20" s="90" t="s">
        <v>132</v>
      </c>
      <c r="D20" s="79" t="s">
        <v>138</v>
      </c>
      <c r="E20" s="81" t="s">
        <v>96</v>
      </c>
      <c r="F20" s="47" t="s">
        <v>235</v>
      </c>
      <c r="G20" s="23">
        <v>5000000</v>
      </c>
    </row>
    <row r="21" spans="2:7" ht="43.5" customHeight="1" x14ac:dyDescent="0.25">
      <c r="B21" s="91"/>
      <c r="C21" s="90"/>
      <c r="D21" s="83"/>
      <c r="E21" s="84"/>
      <c r="F21" s="47" t="s">
        <v>237</v>
      </c>
      <c r="G21" s="23">
        <v>12000000</v>
      </c>
    </row>
    <row r="22" spans="2:7" ht="43.5" customHeight="1" x14ac:dyDescent="0.25">
      <c r="B22" s="91"/>
      <c r="C22" s="90"/>
      <c r="D22" s="83"/>
      <c r="E22" s="84"/>
      <c r="F22" s="47" t="s">
        <v>238</v>
      </c>
      <c r="G22" s="23">
        <v>5800000</v>
      </c>
    </row>
    <row r="23" spans="2:7" ht="43.5" customHeight="1" x14ac:dyDescent="0.25">
      <c r="B23" s="91"/>
      <c r="C23" s="90"/>
      <c r="D23" s="83"/>
      <c r="E23" s="84"/>
      <c r="F23" s="47" t="s">
        <v>239</v>
      </c>
      <c r="G23" s="23">
        <v>40200000</v>
      </c>
    </row>
    <row r="24" spans="2:7" ht="43.5" customHeight="1" x14ac:dyDescent="0.25">
      <c r="B24" s="91"/>
      <c r="C24" s="90"/>
      <c r="D24" s="80"/>
      <c r="E24" s="84"/>
      <c r="F24" s="47" t="s">
        <v>240</v>
      </c>
      <c r="G24" s="23">
        <v>2000000</v>
      </c>
    </row>
    <row r="25" spans="2:7" ht="25.5" customHeight="1" x14ac:dyDescent="0.25">
      <c r="B25" s="91"/>
      <c r="C25" s="90"/>
      <c r="D25" s="79" t="s">
        <v>139</v>
      </c>
      <c r="E25" s="90" t="s">
        <v>96</v>
      </c>
      <c r="F25" s="47" t="s">
        <v>236</v>
      </c>
      <c r="G25" s="69">
        <v>22000000</v>
      </c>
    </row>
    <row r="26" spans="2:7" ht="25.5" customHeight="1" x14ac:dyDescent="0.25">
      <c r="B26" s="91"/>
      <c r="C26" s="90"/>
      <c r="D26" s="83"/>
      <c r="E26" s="90"/>
      <c r="F26" s="47" t="s">
        <v>237</v>
      </c>
      <c r="G26" s="23">
        <v>8000000</v>
      </c>
    </row>
    <row r="27" spans="2:7" ht="25.5" customHeight="1" x14ac:dyDescent="0.25">
      <c r="B27" s="91"/>
      <c r="C27" s="90"/>
      <c r="D27" s="80"/>
      <c r="E27" s="90"/>
      <c r="F27" s="47" t="s">
        <v>239</v>
      </c>
      <c r="G27" s="23">
        <v>31800000</v>
      </c>
    </row>
    <row r="28" spans="2:7" ht="25.5" customHeight="1" x14ac:dyDescent="0.25">
      <c r="B28" s="91"/>
      <c r="C28" s="90"/>
      <c r="D28" s="71" t="s">
        <v>140</v>
      </c>
      <c r="E28" s="52" t="s">
        <v>97</v>
      </c>
      <c r="F28" s="47" t="s">
        <v>242</v>
      </c>
      <c r="G28" s="23">
        <v>18000000</v>
      </c>
    </row>
    <row r="29" spans="2:7" ht="25.5" customHeight="1" x14ac:dyDescent="0.25">
      <c r="B29" s="91"/>
      <c r="C29" s="90"/>
      <c r="D29" s="79" t="s">
        <v>141</v>
      </c>
      <c r="E29" s="81" t="s">
        <v>97</v>
      </c>
      <c r="F29" s="47" t="s">
        <v>241</v>
      </c>
      <c r="G29" s="23">
        <v>2000000</v>
      </c>
    </row>
    <row r="30" spans="2:7" ht="25.5" customHeight="1" x14ac:dyDescent="0.25">
      <c r="B30" s="91"/>
      <c r="C30" s="90"/>
      <c r="D30" s="83"/>
      <c r="E30" s="84"/>
      <c r="F30" s="47" t="s">
        <v>242</v>
      </c>
      <c r="G30" s="23">
        <v>32000000</v>
      </c>
    </row>
    <row r="31" spans="2:7" s="70" customFormat="1" ht="25.5" customHeight="1" x14ac:dyDescent="0.25">
      <c r="B31" s="91"/>
      <c r="C31" s="90"/>
      <c r="D31" s="83"/>
      <c r="E31" s="84"/>
      <c r="F31" s="47" t="s">
        <v>243</v>
      </c>
      <c r="G31" s="23">
        <v>1000000</v>
      </c>
    </row>
    <row r="32" spans="2:7" s="60" customFormat="1" ht="25.5" customHeight="1" x14ac:dyDescent="0.25">
      <c r="B32" s="91"/>
      <c r="C32" s="90"/>
      <c r="D32" s="83"/>
      <c r="E32" s="84"/>
      <c r="F32" s="47" t="s">
        <v>244</v>
      </c>
      <c r="G32" s="23">
        <v>2000000</v>
      </c>
    </row>
    <row r="33" spans="2:7" ht="25.5" customHeight="1" x14ac:dyDescent="0.25">
      <c r="B33" s="91"/>
      <c r="C33" s="90"/>
      <c r="D33" s="80"/>
      <c r="E33" s="82"/>
      <c r="F33" s="47" t="s">
        <v>245</v>
      </c>
      <c r="G33" s="23">
        <v>1000000</v>
      </c>
    </row>
    <row r="34" spans="2:7" ht="29.25" customHeight="1" x14ac:dyDescent="0.25">
      <c r="B34" s="91"/>
      <c r="C34" s="90"/>
      <c r="D34" s="91" t="s">
        <v>142</v>
      </c>
      <c r="E34" s="90" t="s">
        <v>98</v>
      </c>
      <c r="F34" s="47" t="s">
        <v>133</v>
      </c>
      <c r="G34" s="23">
        <v>24500000</v>
      </c>
    </row>
    <row r="35" spans="2:7" ht="29.25" customHeight="1" x14ac:dyDescent="0.25">
      <c r="B35" s="91"/>
      <c r="C35" s="90"/>
      <c r="D35" s="91"/>
      <c r="E35" s="90"/>
      <c r="F35" s="47" t="s">
        <v>134</v>
      </c>
      <c r="G35" s="23">
        <v>15500000</v>
      </c>
    </row>
    <row r="36" spans="2:7" ht="29.25" customHeight="1" x14ac:dyDescent="0.25">
      <c r="B36" s="91"/>
      <c r="C36" s="90"/>
      <c r="D36" s="91"/>
      <c r="E36" s="90"/>
      <c r="F36" s="47" t="s">
        <v>135</v>
      </c>
      <c r="G36" s="23">
        <v>24500000</v>
      </c>
    </row>
    <row r="37" spans="2:7" ht="29.25" customHeight="1" x14ac:dyDescent="0.25">
      <c r="B37" s="91"/>
      <c r="C37" s="90"/>
      <c r="D37" s="79" t="s">
        <v>143</v>
      </c>
      <c r="E37" s="81" t="s">
        <v>99</v>
      </c>
      <c r="F37" s="47" t="s">
        <v>194</v>
      </c>
      <c r="G37" s="23">
        <v>2000000</v>
      </c>
    </row>
    <row r="38" spans="2:7" ht="29.25" customHeight="1" x14ac:dyDescent="0.25">
      <c r="B38" s="91"/>
      <c r="C38" s="90"/>
      <c r="D38" s="83"/>
      <c r="E38" s="84"/>
      <c r="F38" s="47" t="s">
        <v>195</v>
      </c>
      <c r="G38" s="23">
        <v>8000000</v>
      </c>
    </row>
    <row r="39" spans="2:7" ht="29.25" customHeight="1" x14ac:dyDescent="0.25">
      <c r="B39" s="91"/>
      <c r="C39" s="90"/>
      <c r="D39" s="83"/>
      <c r="E39" s="84"/>
      <c r="F39" s="47" t="s">
        <v>196</v>
      </c>
      <c r="G39" s="23">
        <v>4000000</v>
      </c>
    </row>
    <row r="40" spans="2:7" ht="29.25" customHeight="1" x14ac:dyDescent="0.25">
      <c r="B40" s="91"/>
      <c r="C40" s="90"/>
      <c r="D40" s="80"/>
      <c r="E40" s="82"/>
      <c r="F40" s="47" t="s">
        <v>197</v>
      </c>
      <c r="G40" s="23">
        <v>36000000</v>
      </c>
    </row>
    <row r="41" spans="2:7" ht="29.25" customHeight="1" x14ac:dyDescent="0.25">
      <c r="B41" s="91"/>
      <c r="C41" s="90"/>
      <c r="D41" s="79" t="s">
        <v>144</v>
      </c>
      <c r="E41" s="81" t="s">
        <v>100</v>
      </c>
      <c r="F41" s="47" t="s">
        <v>246</v>
      </c>
      <c r="G41" s="23">
        <v>5000000</v>
      </c>
    </row>
    <row r="42" spans="2:7" ht="29.25" customHeight="1" x14ac:dyDescent="0.25">
      <c r="B42" s="91"/>
      <c r="C42" s="90"/>
      <c r="D42" s="80"/>
      <c r="E42" s="82"/>
      <c r="F42" s="47" t="s">
        <v>247</v>
      </c>
      <c r="G42" s="23">
        <v>5500000</v>
      </c>
    </row>
    <row r="43" spans="2:7" ht="29.25" customHeight="1" x14ac:dyDescent="0.25">
      <c r="B43" s="91"/>
      <c r="C43" s="90"/>
      <c r="D43" s="46" t="s">
        <v>145</v>
      </c>
      <c r="E43" s="8" t="s">
        <v>100</v>
      </c>
      <c r="F43" s="47" t="s">
        <v>234</v>
      </c>
      <c r="G43" s="23">
        <v>5000000</v>
      </c>
    </row>
    <row r="44" spans="2:7" ht="29.25" customHeight="1" x14ac:dyDescent="0.25">
      <c r="B44" s="91"/>
      <c r="C44" s="90"/>
      <c r="D44" s="79" t="s">
        <v>146</v>
      </c>
      <c r="E44" s="111" t="s">
        <v>101</v>
      </c>
      <c r="F44" s="47" t="s">
        <v>230</v>
      </c>
      <c r="G44" s="23">
        <v>2000000</v>
      </c>
    </row>
    <row r="45" spans="2:7" ht="29.25" customHeight="1" x14ac:dyDescent="0.25">
      <c r="B45" s="91"/>
      <c r="C45" s="90"/>
      <c r="D45" s="83"/>
      <c r="E45" s="112"/>
      <c r="F45" s="47" t="s">
        <v>231</v>
      </c>
      <c r="G45" s="23">
        <v>1000000</v>
      </c>
    </row>
    <row r="46" spans="2:7" ht="29.25" customHeight="1" x14ac:dyDescent="0.25">
      <c r="B46" s="91"/>
      <c r="C46" s="90"/>
      <c r="D46" s="83"/>
      <c r="E46" s="112"/>
      <c r="F46" s="47" t="s">
        <v>232</v>
      </c>
      <c r="G46" s="23">
        <v>3000000</v>
      </c>
    </row>
    <row r="47" spans="2:7" ht="29.25" customHeight="1" x14ac:dyDescent="0.25">
      <c r="B47" s="91"/>
      <c r="C47" s="90"/>
      <c r="D47" s="80"/>
      <c r="E47" s="113"/>
      <c r="F47" s="47" t="s">
        <v>233</v>
      </c>
      <c r="G47" s="23">
        <v>36000000</v>
      </c>
    </row>
    <row r="48" spans="2:7" ht="29.25" customHeight="1" x14ac:dyDescent="0.25">
      <c r="B48" s="79" t="s">
        <v>104</v>
      </c>
      <c r="C48" s="81" t="s">
        <v>132</v>
      </c>
      <c r="D48" s="79" t="s">
        <v>147</v>
      </c>
      <c r="E48" s="81" t="s">
        <v>108</v>
      </c>
      <c r="F48" s="48" t="str">
        <f>'[1]Załącznik 3. Alokacja...'!F48</f>
        <v>081</v>
      </c>
      <c r="G48" s="25">
        <f>'[1]Załącznik 3. Alokacja...'!G48</f>
        <v>5000000</v>
      </c>
    </row>
    <row r="49" spans="2:7" ht="29.25" customHeight="1" x14ac:dyDescent="0.25">
      <c r="B49" s="83"/>
      <c r="C49" s="84"/>
      <c r="D49" s="83"/>
      <c r="E49" s="84"/>
      <c r="F49" s="48" t="str">
        <f>'[1]Załącznik 3. Alokacja...'!F49</f>
        <v>082</v>
      </c>
      <c r="G49" s="25">
        <f>'[1]Załącznik 3. Alokacja...'!G49</f>
        <v>7000000</v>
      </c>
    </row>
    <row r="50" spans="2:7" ht="29.25" customHeight="1" x14ac:dyDescent="0.25">
      <c r="B50" s="83"/>
      <c r="C50" s="84"/>
      <c r="D50" s="83"/>
      <c r="E50" s="84"/>
      <c r="F50" s="48" t="str">
        <f>'[1]Załącznik 3. Alokacja...'!F50</f>
        <v>083</v>
      </c>
      <c r="G50" s="25">
        <f>'[1]Załącznik 3. Alokacja...'!G50</f>
        <v>25000000</v>
      </c>
    </row>
    <row r="51" spans="2:7" ht="29.25" customHeight="1" x14ac:dyDescent="0.25">
      <c r="B51" s="83"/>
      <c r="C51" s="84"/>
      <c r="D51" s="83"/>
      <c r="E51" s="84"/>
      <c r="F51" s="48" t="str">
        <f>'[1]Załącznik 3. Alokacja...'!F51</f>
        <v>084</v>
      </c>
      <c r="G51" s="25">
        <f>'[1]Załącznik 3. Alokacja...'!G51</f>
        <v>1000000</v>
      </c>
    </row>
    <row r="52" spans="2:7" ht="29.25" customHeight="1" x14ac:dyDescent="0.25">
      <c r="B52" s="83"/>
      <c r="C52" s="84"/>
      <c r="D52" s="83"/>
      <c r="E52" s="84"/>
      <c r="F52" s="48" t="str">
        <f>'[1]Załącznik 3. Alokacja...'!F52</f>
        <v>085</v>
      </c>
      <c r="G52" s="25">
        <f>'[1]Załącznik 3. Alokacja...'!G52</f>
        <v>1000000</v>
      </c>
    </row>
    <row r="53" spans="2:7" ht="29.25" customHeight="1" x14ac:dyDescent="0.25">
      <c r="B53" s="83"/>
      <c r="C53" s="84"/>
      <c r="D53" s="80"/>
      <c r="E53" s="82"/>
      <c r="F53" s="48" t="str">
        <f>'[1]Załącznik 3. Alokacja...'!F53</f>
        <v>086</v>
      </c>
      <c r="G53" s="25">
        <f>'[1]Załącznik 3. Alokacja...'!G53</f>
        <v>1000000</v>
      </c>
    </row>
    <row r="54" spans="2:7" ht="29.25" customHeight="1" x14ac:dyDescent="0.25">
      <c r="B54" s="83"/>
      <c r="C54" s="52" t="s">
        <v>132</v>
      </c>
      <c r="D54" s="74" t="s">
        <v>148</v>
      </c>
      <c r="E54" s="52" t="s">
        <v>108</v>
      </c>
      <c r="F54" s="48" t="str">
        <f>'[1]Załącznik 3. Alokacja...'!F56</f>
        <v>083</v>
      </c>
      <c r="G54" s="25">
        <f>'[1]Załącznik 3. Alokacja...'!G56</f>
        <v>10000000</v>
      </c>
    </row>
    <row r="55" spans="2:7" ht="29.25" customHeight="1" x14ac:dyDescent="0.25">
      <c r="B55" s="79" t="s">
        <v>109</v>
      </c>
      <c r="C55" s="81" t="s">
        <v>149</v>
      </c>
      <c r="D55" s="79" t="s">
        <v>150</v>
      </c>
      <c r="E55" s="81" t="s">
        <v>110</v>
      </c>
      <c r="F55" s="48" t="s">
        <v>188</v>
      </c>
      <c r="G55" s="25">
        <v>83500000</v>
      </c>
    </row>
    <row r="56" spans="2:7" ht="29.25" customHeight="1" x14ac:dyDescent="0.25">
      <c r="B56" s="83"/>
      <c r="C56" s="84"/>
      <c r="D56" s="83"/>
      <c r="E56" s="84"/>
      <c r="F56" s="48" t="s">
        <v>189</v>
      </c>
      <c r="G56" s="25">
        <v>2000000</v>
      </c>
    </row>
    <row r="57" spans="2:7" ht="29.25" customHeight="1" x14ac:dyDescent="0.25">
      <c r="B57" s="83"/>
      <c r="C57" s="84"/>
      <c r="D57" s="80"/>
      <c r="E57" s="84"/>
      <c r="F57" s="48" t="s">
        <v>201</v>
      </c>
      <c r="G57" s="25">
        <v>500000</v>
      </c>
    </row>
    <row r="58" spans="2:7" ht="29.25" customHeight="1" x14ac:dyDescent="0.25">
      <c r="B58" s="83"/>
      <c r="C58" s="84"/>
      <c r="D58" s="79" t="s">
        <v>151</v>
      </c>
      <c r="E58" s="84"/>
      <c r="F58" s="63" t="s">
        <v>217</v>
      </c>
      <c r="G58" s="64">
        <v>8000000</v>
      </c>
    </row>
    <row r="59" spans="2:7" ht="29.25" customHeight="1" x14ac:dyDescent="0.25">
      <c r="B59" s="83"/>
      <c r="C59" s="84"/>
      <c r="D59" s="83"/>
      <c r="E59" s="84"/>
      <c r="F59" s="63" t="s">
        <v>200</v>
      </c>
      <c r="G59" s="64">
        <v>26500000</v>
      </c>
    </row>
    <row r="60" spans="2:7" ht="29.25" customHeight="1" x14ac:dyDescent="0.25">
      <c r="B60" s="83"/>
      <c r="C60" s="84"/>
      <c r="D60" s="83"/>
      <c r="E60" s="84"/>
      <c r="F60" s="63" t="s">
        <v>201</v>
      </c>
      <c r="G60" s="64">
        <v>500000</v>
      </c>
    </row>
    <row r="61" spans="2:7" ht="29.25" customHeight="1" x14ac:dyDescent="0.25">
      <c r="B61" s="83"/>
      <c r="C61" s="84"/>
      <c r="D61" s="83"/>
      <c r="E61" s="84"/>
      <c r="F61" s="63" t="s">
        <v>218</v>
      </c>
      <c r="G61" s="64">
        <v>11000000</v>
      </c>
    </row>
    <row r="62" spans="2:7" ht="29.25" customHeight="1" x14ac:dyDescent="0.25">
      <c r="B62" s="80"/>
      <c r="C62" s="82"/>
      <c r="D62" s="80"/>
      <c r="E62" s="82"/>
      <c r="F62" s="63" t="s">
        <v>219</v>
      </c>
      <c r="G62" s="64">
        <v>8000000</v>
      </c>
    </row>
    <row r="63" spans="2:7" ht="29.25" customHeight="1" x14ac:dyDescent="0.25">
      <c r="B63" s="79" t="s">
        <v>113</v>
      </c>
      <c r="C63" s="81" t="s">
        <v>152</v>
      </c>
      <c r="D63" s="79" t="s">
        <v>153</v>
      </c>
      <c r="E63" s="81" t="s">
        <v>118</v>
      </c>
      <c r="F63" s="48" t="s">
        <v>186</v>
      </c>
      <c r="G63" s="25">
        <v>5000000</v>
      </c>
    </row>
    <row r="64" spans="2:7" ht="29.25" customHeight="1" x14ac:dyDescent="0.25">
      <c r="B64" s="83"/>
      <c r="C64" s="84"/>
      <c r="D64" s="83"/>
      <c r="E64" s="84"/>
      <c r="F64" s="48" t="s">
        <v>190</v>
      </c>
      <c r="G64" s="25">
        <v>6000000</v>
      </c>
    </row>
    <row r="65" spans="2:7" ht="29.25" customHeight="1" x14ac:dyDescent="0.25">
      <c r="B65" s="83"/>
      <c r="C65" s="84"/>
      <c r="D65" s="80"/>
      <c r="E65" s="82"/>
      <c r="F65" s="48" t="s">
        <v>187</v>
      </c>
      <c r="G65" s="25">
        <v>13000000</v>
      </c>
    </row>
    <row r="66" spans="2:7" ht="29.25" customHeight="1" x14ac:dyDescent="0.25">
      <c r="B66" s="83"/>
      <c r="C66" s="84"/>
      <c r="D66" s="79" t="s">
        <v>154</v>
      </c>
      <c r="E66" s="81" t="s">
        <v>119</v>
      </c>
      <c r="F66" s="48" t="s">
        <v>248</v>
      </c>
      <c r="G66" s="25">
        <v>5000000</v>
      </c>
    </row>
    <row r="67" spans="2:7" ht="29.25" customHeight="1" x14ac:dyDescent="0.25">
      <c r="B67" s="83"/>
      <c r="C67" s="84"/>
      <c r="D67" s="80"/>
      <c r="E67" s="82"/>
      <c r="F67" s="48" t="s">
        <v>249</v>
      </c>
      <c r="G67" s="25">
        <v>6500000</v>
      </c>
    </row>
    <row r="68" spans="2:7" ht="29.25" customHeight="1" x14ac:dyDescent="0.25">
      <c r="B68" s="83"/>
      <c r="C68" s="84"/>
      <c r="D68" s="79" t="s">
        <v>155</v>
      </c>
      <c r="E68" s="81" t="s">
        <v>120</v>
      </c>
      <c r="F68" s="48" t="s">
        <v>250</v>
      </c>
      <c r="G68" s="25">
        <v>31000000</v>
      </c>
    </row>
    <row r="69" spans="2:7" ht="29.25" customHeight="1" x14ac:dyDescent="0.25">
      <c r="B69" s="83"/>
      <c r="C69" s="84"/>
      <c r="D69" s="80"/>
      <c r="E69" s="82"/>
      <c r="F69" s="48" t="s">
        <v>251</v>
      </c>
      <c r="G69" s="25">
        <v>15000000</v>
      </c>
    </row>
    <row r="70" spans="2:7" ht="29.25" customHeight="1" x14ac:dyDescent="0.25">
      <c r="B70" s="83"/>
      <c r="C70" s="84"/>
      <c r="D70" s="79" t="s">
        <v>156</v>
      </c>
      <c r="E70" s="81" t="s">
        <v>121</v>
      </c>
      <c r="F70" s="48" t="s">
        <v>252</v>
      </c>
      <c r="G70" s="25">
        <v>12000000</v>
      </c>
    </row>
    <row r="71" spans="2:7" ht="29.25" customHeight="1" x14ac:dyDescent="0.25">
      <c r="B71" s="80"/>
      <c r="C71" s="82"/>
      <c r="D71" s="80"/>
      <c r="E71" s="82"/>
      <c r="F71" s="48" t="s">
        <v>253</v>
      </c>
      <c r="G71" s="25">
        <v>11000000</v>
      </c>
    </row>
    <row r="72" spans="2:7" ht="29.25" customHeight="1" x14ac:dyDescent="0.25">
      <c r="B72" s="79" t="s">
        <v>122</v>
      </c>
      <c r="C72" s="81" t="s">
        <v>157</v>
      </c>
      <c r="D72" s="79" t="s">
        <v>158</v>
      </c>
      <c r="E72" s="81" t="s">
        <v>127</v>
      </c>
      <c r="F72" s="48" t="s">
        <v>252</v>
      </c>
      <c r="G72" s="25">
        <v>25160862</v>
      </c>
    </row>
    <row r="73" spans="2:7" ht="29.25" customHeight="1" x14ac:dyDescent="0.25">
      <c r="B73" s="83"/>
      <c r="C73" s="84"/>
      <c r="D73" s="83"/>
      <c r="E73" s="84"/>
      <c r="F73" s="48" t="s">
        <v>253</v>
      </c>
      <c r="G73" s="25">
        <v>20000000</v>
      </c>
    </row>
    <row r="74" spans="2:7" ht="29.25" customHeight="1" x14ac:dyDescent="0.25">
      <c r="B74" s="83"/>
      <c r="C74" s="84"/>
      <c r="D74" s="80"/>
      <c r="E74" s="82"/>
      <c r="F74" s="48" t="s">
        <v>254</v>
      </c>
      <c r="G74" s="25">
        <v>20000000</v>
      </c>
    </row>
    <row r="75" spans="2:7" ht="29.25" customHeight="1" x14ac:dyDescent="0.25">
      <c r="B75" s="83"/>
      <c r="C75" s="84"/>
      <c r="D75" s="46" t="s">
        <v>159</v>
      </c>
      <c r="E75" s="8" t="s">
        <v>127</v>
      </c>
      <c r="F75" s="48" t="s">
        <v>255</v>
      </c>
      <c r="G75" s="25">
        <v>25000000</v>
      </c>
    </row>
    <row r="76" spans="2:7" ht="36.75" customHeight="1" x14ac:dyDescent="0.25">
      <c r="B76" s="83"/>
      <c r="C76" s="84"/>
      <c r="D76" s="79" t="s">
        <v>160</v>
      </c>
      <c r="E76" s="81" t="s">
        <v>128</v>
      </c>
      <c r="F76" s="48" t="s">
        <v>252</v>
      </c>
      <c r="G76" s="25">
        <v>25000000</v>
      </c>
    </row>
    <row r="77" spans="2:7" ht="24" customHeight="1" x14ac:dyDescent="0.25">
      <c r="B77" s="83"/>
      <c r="C77" s="84"/>
      <c r="D77" s="83"/>
      <c r="E77" s="84"/>
      <c r="F77" s="48" t="s">
        <v>253</v>
      </c>
      <c r="G77" s="25">
        <v>10000000</v>
      </c>
    </row>
    <row r="78" spans="2:7" ht="24.75" customHeight="1" x14ac:dyDescent="0.25">
      <c r="B78" s="83"/>
      <c r="C78" s="84"/>
      <c r="D78" s="80"/>
      <c r="E78" s="82"/>
      <c r="F78" s="48" t="s">
        <v>254</v>
      </c>
      <c r="G78" s="25">
        <v>9000000</v>
      </c>
    </row>
    <row r="79" spans="2:7" ht="29.25" customHeight="1" x14ac:dyDescent="0.25">
      <c r="B79" s="83"/>
      <c r="C79" s="84"/>
      <c r="D79" s="46" t="s">
        <v>161</v>
      </c>
      <c r="E79" s="8" t="s">
        <v>128</v>
      </c>
      <c r="F79" s="48" t="s">
        <v>256</v>
      </c>
      <c r="G79" s="25">
        <v>3000000</v>
      </c>
    </row>
    <row r="80" spans="2:7" ht="29.25" customHeight="1" x14ac:dyDescent="0.25">
      <c r="B80" s="80"/>
      <c r="C80" s="82"/>
      <c r="D80" s="54" t="s">
        <v>204</v>
      </c>
      <c r="E80" s="8" t="s">
        <v>128</v>
      </c>
      <c r="F80" s="48" t="s">
        <v>255</v>
      </c>
      <c r="G80" s="25">
        <v>8000000</v>
      </c>
    </row>
    <row r="81" spans="2:7" ht="37.5" customHeight="1" x14ac:dyDescent="0.25">
      <c r="B81" s="79" t="s">
        <v>207</v>
      </c>
      <c r="C81" s="90" t="s">
        <v>75</v>
      </c>
      <c r="D81" s="46" t="s">
        <v>162</v>
      </c>
      <c r="E81" s="81" t="s">
        <v>36</v>
      </c>
      <c r="F81" s="81">
        <v>144</v>
      </c>
      <c r="G81" s="97">
        <v>32914693</v>
      </c>
    </row>
    <row r="82" spans="2:7" ht="39" customHeight="1" x14ac:dyDescent="0.25">
      <c r="B82" s="80"/>
      <c r="C82" s="90"/>
      <c r="D82" s="46" t="s">
        <v>163</v>
      </c>
      <c r="E82" s="82"/>
      <c r="F82" s="82"/>
      <c r="G82" s="98"/>
    </row>
    <row r="83" spans="2:7" ht="37.5" customHeight="1" x14ac:dyDescent="0.25">
      <c r="B83" s="91" t="s">
        <v>37</v>
      </c>
      <c r="C83" s="90" t="s">
        <v>75</v>
      </c>
      <c r="D83" s="46" t="s">
        <v>164</v>
      </c>
      <c r="E83" s="81" t="s">
        <v>38</v>
      </c>
      <c r="F83" s="8">
        <v>148</v>
      </c>
      <c r="G83" s="23">
        <v>9649733</v>
      </c>
    </row>
    <row r="84" spans="2:7" ht="34.5" customHeight="1" x14ac:dyDescent="0.25">
      <c r="B84" s="91"/>
      <c r="C84" s="90"/>
      <c r="D84" s="46" t="s">
        <v>165</v>
      </c>
      <c r="E84" s="84"/>
      <c r="F84" s="81">
        <v>149</v>
      </c>
      <c r="G84" s="97">
        <v>58565955</v>
      </c>
    </row>
    <row r="85" spans="2:7" ht="33" customHeight="1" x14ac:dyDescent="0.25">
      <c r="B85" s="91"/>
      <c r="C85" s="90"/>
      <c r="D85" s="46" t="s">
        <v>166</v>
      </c>
      <c r="E85" s="84"/>
      <c r="F85" s="84"/>
      <c r="G85" s="110"/>
    </row>
    <row r="86" spans="2:7" ht="32.25" customHeight="1" x14ac:dyDescent="0.25">
      <c r="B86" s="91"/>
      <c r="C86" s="90"/>
      <c r="D86" s="46" t="s">
        <v>167</v>
      </c>
      <c r="E86" s="82"/>
      <c r="F86" s="82"/>
      <c r="G86" s="98"/>
    </row>
    <row r="87" spans="2:7" ht="32.25" customHeight="1" x14ac:dyDescent="0.25">
      <c r="B87" s="91"/>
      <c r="C87" s="90"/>
      <c r="D87" s="46" t="s">
        <v>168</v>
      </c>
      <c r="E87" s="8" t="s">
        <v>52</v>
      </c>
      <c r="F87" s="8">
        <v>151</v>
      </c>
      <c r="G87" s="23">
        <v>3925410</v>
      </c>
    </row>
    <row r="88" spans="2:7" ht="29.25" customHeight="1" x14ac:dyDescent="0.25">
      <c r="B88" s="79" t="s">
        <v>76</v>
      </c>
      <c r="C88" s="81" t="s">
        <v>75</v>
      </c>
      <c r="D88" s="46" t="s">
        <v>169</v>
      </c>
      <c r="E88" s="90" t="s">
        <v>48</v>
      </c>
      <c r="F88" s="8">
        <v>153</v>
      </c>
      <c r="G88" s="23">
        <v>13667464</v>
      </c>
    </row>
    <row r="89" spans="2:7" ht="33.75" customHeight="1" x14ac:dyDescent="0.25">
      <c r="B89" s="83"/>
      <c r="C89" s="84"/>
      <c r="D89" s="46" t="s">
        <v>170</v>
      </c>
      <c r="E89" s="90"/>
      <c r="F89" s="8">
        <v>138</v>
      </c>
      <c r="G89" s="23">
        <v>14111945</v>
      </c>
    </row>
    <row r="90" spans="2:7" ht="33.75" customHeight="1" x14ac:dyDescent="0.25">
      <c r="B90" s="83"/>
      <c r="C90" s="84"/>
      <c r="D90" s="46" t="s">
        <v>171</v>
      </c>
      <c r="E90" s="8" t="s">
        <v>49</v>
      </c>
      <c r="F90" s="8">
        <v>157</v>
      </c>
      <c r="G90" s="23">
        <v>4141979</v>
      </c>
    </row>
    <row r="91" spans="2:7" ht="24.75" customHeight="1" x14ac:dyDescent="0.25">
      <c r="B91" s="83"/>
      <c r="C91" s="84"/>
      <c r="D91" s="91" t="s">
        <v>172</v>
      </c>
      <c r="E91" s="90" t="s">
        <v>50</v>
      </c>
      <c r="F91" s="8">
        <v>159</v>
      </c>
      <c r="G91" s="23">
        <v>17276155</v>
      </c>
    </row>
    <row r="92" spans="2:7" ht="21.75" customHeight="1" x14ac:dyDescent="0.25">
      <c r="B92" s="83"/>
      <c r="C92" s="84"/>
      <c r="D92" s="91"/>
      <c r="E92" s="90"/>
      <c r="F92" s="8">
        <v>161</v>
      </c>
      <c r="G92" s="23">
        <v>17276154</v>
      </c>
    </row>
    <row r="93" spans="2:7" x14ac:dyDescent="0.25">
      <c r="B93" s="83"/>
      <c r="C93" s="84"/>
      <c r="D93" s="91"/>
      <c r="E93" s="90"/>
      <c r="F93" s="90">
        <v>158</v>
      </c>
      <c r="G93" s="109">
        <v>36928268</v>
      </c>
    </row>
    <row r="94" spans="2:7" ht="43.5" customHeight="1" x14ac:dyDescent="0.25">
      <c r="B94" s="83"/>
      <c r="C94" s="84"/>
      <c r="D94" s="46" t="s">
        <v>173</v>
      </c>
      <c r="E94" s="90"/>
      <c r="F94" s="90"/>
      <c r="G94" s="109"/>
    </row>
    <row r="95" spans="2:7" ht="25.5" customHeight="1" x14ac:dyDescent="0.25">
      <c r="B95" s="83"/>
      <c r="C95" s="84"/>
      <c r="D95" s="79" t="s">
        <v>174</v>
      </c>
      <c r="E95" s="81" t="s">
        <v>51</v>
      </c>
      <c r="F95" s="8">
        <v>159</v>
      </c>
      <c r="G95" s="23">
        <v>26182711</v>
      </c>
    </row>
    <row r="96" spans="2:7" ht="23.25" customHeight="1" x14ac:dyDescent="0.25">
      <c r="B96" s="80"/>
      <c r="C96" s="82"/>
      <c r="D96" s="80"/>
      <c r="E96" s="82"/>
      <c r="F96" s="8">
        <v>163</v>
      </c>
      <c r="G96" s="23">
        <v>2955466</v>
      </c>
    </row>
    <row r="97" spans="2:7" ht="38.25" customHeight="1" x14ac:dyDescent="0.25">
      <c r="B97" s="91" t="s">
        <v>77</v>
      </c>
      <c r="C97" s="90" t="s">
        <v>75</v>
      </c>
      <c r="D97" s="79" t="s">
        <v>175</v>
      </c>
      <c r="E97" s="90" t="s">
        <v>62</v>
      </c>
      <c r="F97" s="8">
        <v>134</v>
      </c>
      <c r="G97" s="23">
        <v>46000648</v>
      </c>
    </row>
    <row r="98" spans="2:7" x14ac:dyDescent="0.25">
      <c r="B98" s="91"/>
      <c r="C98" s="90"/>
      <c r="D98" s="80"/>
      <c r="E98" s="90"/>
      <c r="F98" s="81">
        <v>136</v>
      </c>
      <c r="G98" s="97">
        <v>45193945</v>
      </c>
    </row>
    <row r="99" spans="2:7" ht="25.5" x14ac:dyDescent="0.25">
      <c r="B99" s="91"/>
      <c r="C99" s="90"/>
      <c r="D99" s="46" t="s">
        <v>176</v>
      </c>
      <c r="E99" s="90"/>
      <c r="F99" s="84"/>
      <c r="G99" s="110"/>
    </row>
    <row r="100" spans="2:7" ht="33.75" customHeight="1" x14ac:dyDescent="0.25">
      <c r="B100" s="91"/>
      <c r="C100" s="90"/>
      <c r="D100" s="46" t="s">
        <v>177</v>
      </c>
      <c r="E100" s="90"/>
      <c r="F100" s="82"/>
      <c r="G100" s="98"/>
    </row>
    <row r="101" spans="2:7" ht="33.75" customHeight="1" x14ac:dyDescent="0.25">
      <c r="B101" s="91"/>
      <c r="C101" s="90"/>
      <c r="D101" s="46" t="s">
        <v>178</v>
      </c>
      <c r="E101" s="8" t="s">
        <v>63</v>
      </c>
      <c r="F101" s="8">
        <v>139</v>
      </c>
      <c r="G101" s="23">
        <v>330000</v>
      </c>
    </row>
    <row r="102" spans="2:7" ht="30.75" customHeight="1" x14ac:dyDescent="0.25">
      <c r="B102" s="91"/>
      <c r="C102" s="90"/>
      <c r="D102" s="46" t="s">
        <v>179</v>
      </c>
      <c r="E102" s="8" t="s">
        <v>64</v>
      </c>
      <c r="F102" s="8">
        <v>142</v>
      </c>
      <c r="G102" s="23">
        <v>10012664</v>
      </c>
    </row>
    <row r="103" spans="2:7" ht="44.25" customHeight="1" x14ac:dyDescent="0.25">
      <c r="B103" s="91"/>
      <c r="C103" s="90"/>
      <c r="D103" s="46" t="s">
        <v>180</v>
      </c>
      <c r="E103" s="90" t="s">
        <v>36</v>
      </c>
      <c r="F103" s="8">
        <v>146</v>
      </c>
      <c r="G103" s="23">
        <v>19100000</v>
      </c>
    </row>
    <row r="104" spans="2:7" ht="30.75" customHeight="1" x14ac:dyDescent="0.25">
      <c r="B104" s="91"/>
      <c r="C104" s="90"/>
      <c r="D104" s="46" t="s">
        <v>181</v>
      </c>
      <c r="E104" s="90"/>
      <c r="F104" s="81">
        <v>134</v>
      </c>
      <c r="G104" s="97">
        <v>7000000</v>
      </c>
    </row>
    <row r="105" spans="2:7" ht="25.5" x14ac:dyDescent="0.25">
      <c r="B105" s="91"/>
      <c r="C105" s="90"/>
      <c r="D105" s="46" t="s">
        <v>182</v>
      </c>
      <c r="E105" s="90"/>
      <c r="F105" s="82"/>
      <c r="G105" s="98"/>
    </row>
    <row r="106" spans="2:7" ht="38.25" customHeight="1" x14ac:dyDescent="0.25">
      <c r="B106" s="91"/>
      <c r="C106" s="90"/>
      <c r="D106" s="46" t="s">
        <v>183</v>
      </c>
      <c r="E106" s="8" t="s">
        <v>52</v>
      </c>
      <c r="F106" s="8">
        <v>151</v>
      </c>
      <c r="G106" s="23">
        <v>20000000</v>
      </c>
    </row>
    <row r="107" spans="2:7" ht="38.25" customHeight="1" x14ac:dyDescent="0.25">
      <c r="B107" s="91"/>
      <c r="C107" s="90"/>
      <c r="D107" s="46" t="s">
        <v>184</v>
      </c>
      <c r="E107" s="8" t="s">
        <v>51</v>
      </c>
      <c r="F107" s="8">
        <v>134</v>
      </c>
      <c r="G107" s="23">
        <v>3000000</v>
      </c>
    </row>
    <row r="108" spans="2:7" ht="37.5" customHeight="1" x14ac:dyDescent="0.25">
      <c r="B108" s="91"/>
      <c r="C108" s="90"/>
      <c r="D108" s="46" t="s">
        <v>220</v>
      </c>
      <c r="E108" s="8" t="s">
        <v>63</v>
      </c>
      <c r="F108" s="8">
        <v>139</v>
      </c>
      <c r="G108" s="23">
        <v>220000</v>
      </c>
    </row>
    <row r="109" spans="2:7" x14ac:dyDescent="0.25">
      <c r="B109" s="79" t="s">
        <v>129</v>
      </c>
      <c r="C109" s="81" t="s">
        <v>185</v>
      </c>
      <c r="D109" s="79" t="s">
        <v>225</v>
      </c>
      <c r="E109" s="81" t="s">
        <v>185</v>
      </c>
      <c r="F109" s="81">
        <v>179</v>
      </c>
      <c r="G109" s="97">
        <v>3200000</v>
      </c>
    </row>
    <row r="110" spans="2:7" ht="4.5" customHeight="1" x14ac:dyDescent="0.25">
      <c r="B110" s="83"/>
      <c r="C110" s="84"/>
      <c r="D110" s="87"/>
      <c r="E110" s="84"/>
      <c r="F110" s="82"/>
      <c r="G110" s="98"/>
    </row>
    <row r="111" spans="2:7" ht="24.75" customHeight="1" x14ac:dyDescent="0.25">
      <c r="B111" s="85"/>
      <c r="C111" s="85"/>
      <c r="D111" s="88"/>
      <c r="E111" s="92"/>
      <c r="F111" s="66">
        <v>180</v>
      </c>
      <c r="G111" s="58">
        <v>34839138</v>
      </c>
    </row>
    <row r="112" spans="2:7" ht="26.25" customHeight="1" x14ac:dyDescent="0.25">
      <c r="B112" s="85"/>
      <c r="C112" s="85"/>
      <c r="D112" s="88"/>
      <c r="E112" s="92"/>
      <c r="F112" s="66">
        <v>181</v>
      </c>
      <c r="G112" s="58">
        <v>2200000</v>
      </c>
    </row>
    <row r="113" spans="2:7" ht="25.5" customHeight="1" x14ac:dyDescent="0.25">
      <c r="B113" s="86"/>
      <c r="C113" s="86"/>
      <c r="D113" s="89"/>
      <c r="E113" s="93"/>
      <c r="F113" s="66">
        <v>182</v>
      </c>
      <c r="G113" s="58">
        <v>1711237</v>
      </c>
    </row>
    <row r="114" spans="2:7" ht="26.25" x14ac:dyDescent="0.25">
      <c r="B114" s="67" t="s">
        <v>193</v>
      </c>
      <c r="C114" s="66" t="s">
        <v>185</v>
      </c>
      <c r="D114" s="68" t="s">
        <v>226</v>
      </c>
      <c r="E114" s="66" t="s">
        <v>185</v>
      </c>
      <c r="F114" s="66">
        <v>180</v>
      </c>
      <c r="G114" s="58">
        <v>16406810</v>
      </c>
    </row>
  </sheetData>
  <mergeCells count="89">
    <mergeCell ref="E48:E53"/>
    <mergeCell ref="G84:G86"/>
    <mergeCell ref="E44:E47"/>
    <mergeCell ref="E20:E24"/>
    <mergeCell ref="E25:E27"/>
    <mergeCell ref="E29:E33"/>
    <mergeCell ref="E72:E74"/>
    <mergeCell ref="G93:G94"/>
    <mergeCell ref="E103:E105"/>
    <mergeCell ref="E91:E94"/>
    <mergeCell ref="G81:G82"/>
    <mergeCell ref="F81:F82"/>
    <mergeCell ref="G98:G100"/>
    <mergeCell ref="G104:G105"/>
    <mergeCell ref="B5:B19"/>
    <mergeCell ref="D34:D36"/>
    <mergeCell ref="E34:E36"/>
    <mergeCell ref="D13:D14"/>
    <mergeCell ref="E17:E19"/>
    <mergeCell ref="D17:D19"/>
    <mergeCell ref="D6:D8"/>
    <mergeCell ref="E6:E8"/>
    <mergeCell ref="E11:E12"/>
    <mergeCell ref="D11:D12"/>
    <mergeCell ref="E13:E14"/>
    <mergeCell ref="D15:D16"/>
    <mergeCell ref="E15:E16"/>
    <mergeCell ref="B20:B47"/>
    <mergeCell ref="C20:C47"/>
    <mergeCell ref="D20:D24"/>
    <mergeCell ref="C5:C19"/>
    <mergeCell ref="G109:G110"/>
    <mergeCell ref="E41:E42"/>
    <mergeCell ref="E37:E40"/>
    <mergeCell ref="D66:D67"/>
    <mergeCell ref="E66:E67"/>
    <mergeCell ref="D68:D69"/>
    <mergeCell ref="E68:E69"/>
    <mergeCell ref="D55:D57"/>
    <mergeCell ref="D58:D62"/>
    <mergeCell ref="E55:E62"/>
    <mergeCell ref="C88:C96"/>
    <mergeCell ref="D91:D93"/>
    <mergeCell ref="F93:F94"/>
    <mergeCell ref="G17:G18"/>
    <mergeCell ref="F17:F18"/>
    <mergeCell ref="E109:E113"/>
    <mergeCell ref="F109:F110"/>
    <mergeCell ref="D25:D27"/>
    <mergeCell ref="D41:D42"/>
    <mergeCell ref="D29:D33"/>
    <mergeCell ref="E81:E82"/>
    <mergeCell ref="E88:E89"/>
    <mergeCell ref="E83:E86"/>
    <mergeCell ref="D95:D96"/>
    <mergeCell ref="E95:E96"/>
    <mergeCell ref="F84:F86"/>
    <mergeCell ref="D97:D98"/>
    <mergeCell ref="F98:F100"/>
    <mergeCell ref="E97:E100"/>
    <mergeCell ref="F104:F105"/>
    <mergeCell ref="D37:D40"/>
    <mergeCell ref="B109:B113"/>
    <mergeCell ref="C109:C113"/>
    <mergeCell ref="D109:D113"/>
    <mergeCell ref="B88:B96"/>
    <mergeCell ref="B81:B82"/>
    <mergeCell ref="C81:C82"/>
    <mergeCell ref="C83:C87"/>
    <mergeCell ref="B83:B87"/>
    <mergeCell ref="B97:B108"/>
    <mergeCell ref="C97:C108"/>
    <mergeCell ref="D48:D53"/>
    <mergeCell ref="D44:D47"/>
    <mergeCell ref="B48:B54"/>
    <mergeCell ref="C48:C53"/>
    <mergeCell ref="B55:B62"/>
    <mergeCell ref="C55:C62"/>
    <mergeCell ref="D70:D71"/>
    <mergeCell ref="E70:E71"/>
    <mergeCell ref="B72:B80"/>
    <mergeCell ref="C72:C80"/>
    <mergeCell ref="C63:C71"/>
    <mergeCell ref="B63:B71"/>
    <mergeCell ref="E76:E78"/>
    <mergeCell ref="D76:D78"/>
    <mergeCell ref="D63:D65"/>
    <mergeCell ref="D72:D74"/>
    <mergeCell ref="E63:E65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2. Alokacja...</vt:lpstr>
      <vt:lpstr>Załącznik 3. Alokacja...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Pietrowski, Wojciech</dc:creator>
  <cp:lastModifiedBy>Ostrowska, Kamila</cp:lastModifiedBy>
  <cp:lastPrinted>2024-01-16T13:53:22Z</cp:lastPrinted>
  <dcterms:created xsi:type="dcterms:W3CDTF">2022-12-16T06:55:47Z</dcterms:created>
  <dcterms:modified xsi:type="dcterms:W3CDTF">2024-04-24T10:11:56Z</dcterms:modified>
</cp:coreProperties>
</file>